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drawings/drawing24.xml" ContentType="application/vnd.openxmlformats-officedocument.drawingml.chartshapes+xml"/>
  <Override PartName="/xl/drawings/drawing14.xml" ContentType="application/vnd.openxmlformats-officedocument.drawingml.chartshapes+xml"/>
  <Override PartName="/xl/drawings/drawing9.xml" ContentType="application/vnd.openxmlformats-officedocument.drawingml.chartshapes+xml"/>
  <Override PartName="/xl/drawings/drawing4.xml" ContentType="application/vnd.openxmlformats-officedocument.drawingml.chartshapes+xml"/>
  <Override PartName="/xl/drawings/drawing2.xml" ContentType="application/vnd.openxmlformats-officedocument.drawingml.chartshapes+xml"/>
  <Override PartName="/xl/drawings/drawing15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12.xml" ContentType="application/vnd.openxmlformats-officedocument.drawingml.chartshapes+xml"/>
  <Override PartName="/xl/drawings/drawing18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38.xml" ContentType="application/vnd.openxmlformats-officedocument.drawingml.chartshapes+xml"/>
  <Override PartName="/xl/drawings/drawing13.xml" ContentType="application/vnd.openxmlformats-officedocument.drawingml.chartshapes+xml"/>
  <Override PartName="/xl/drawings/drawing6.xml" ContentType="application/vnd.openxmlformats-officedocument.drawingml.chartshapes+xml"/>
  <Override PartName="/xl/drawings/drawing16.xml" ContentType="application/vnd.openxmlformats-officedocument.drawingml.chartshapes+xml"/>
  <Override PartName="/xl/drawings/drawing23.xml" ContentType="application/vnd.openxmlformats-officedocument.drawingml.chartshapes+xml"/>
  <Override PartName="/xl/drawings/drawing17.xml" ContentType="application/vnd.openxmlformats-officedocument.drawingml.chartshapes+xml"/>
  <Override PartName="/xl/drawings/drawing7.xml" ContentType="application/vnd.openxmlformats-officedocument.drawingml.chartshapes+xml"/>
  <Override PartName="/xl/drawings/drawing10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8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workbook.xml" ContentType="application/vnd.openxmlformats-officedocument.spreadsheetml.sheet.main+xml"/>
  <Override PartName="/xl/drawings/drawing39.xml" ContentType="application/vnd.openxmlformats-officedocument.drawingml.chartshapes+xml"/>
  <Override PartName="/xl/drawings/drawing20.xml" ContentType="application/vnd.openxmlformats-officedocument.drawingml.chartshapes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1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8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9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0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1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2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3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4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5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6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7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8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9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0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1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2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3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4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5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6.xml" ContentType="application/vnd.openxmlformats-officedocument.drawingml.chart+xml"/>
  <Override PartName="/xl/charts/colors72.xml" ContentType="application/vnd.ms-office.chartcolorstyle+xml"/>
  <Override PartName="/xl/charts/chart77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8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9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0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1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2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3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4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5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8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9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90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91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2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3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4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5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9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00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01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04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5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olors24.xml" ContentType="application/vnd.ms-office.chartcolorstyle+xml"/>
  <Override PartName="/xl/charts/chart106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7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8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9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10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13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14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15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6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7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8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2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2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2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2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2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33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34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5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36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37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38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39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40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41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42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43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.xml" ContentType="application/vnd.openxmlformats-officedocument.themeOverride+xml"/>
  <Override PartName="/xl/worksheets/sheet1.xml" ContentType="application/vnd.openxmlformats-officedocument.spreadsheetml.worksheet+xml"/>
  <Override PartName="/xl/charts/chart144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2.xml" ContentType="application/vnd.openxmlformats-officedocument.themeOverride+xml"/>
  <Override PartName="/xl/worksheets/sheet2.xml" ContentType="application/vnd.openxmlformats-officedocument.spreadsheetml.worksheet+xml"/>
  <Override PartName="/xl/charts/chart145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3.xml" ContentType="application/vnd.openxmlformats-officedocument.themeOverride+xml"/>
  <Override PartName="/xl/worksheets/sheet3.xml" ContentType="application/vnd.openxmlformats-officedocument.spreadsheetml.worksheet+xml"/>
  <Override PartName="/xl/charts/chart146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4.xml" ContentType="application/vnd.openxmlformats-officedocument.themeOverride+xml"/>
  <Override PartName="/xl/worksheets/sheet4.xml" ContentType="application/vnd.openxmlformats-officedocument.spreadsheetml.worksheet+xml"/>
  <Override PartName="/xl/charts/chart147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5.xml" ContentType="application/vnd.openxmlformats-officedocument.themeOverride+xml"/>
  <Override PartName="/xl/theme/theme1.xml" ContentType="application/vnd.openxmlformats-officedocument.theme+xml"/>
  <Override PartName="/xl/charts/chart148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6.xml" ContentType="application/vnd.openxmlformats-officedocument.themeOverride+xml"/>
  <Override PartName="/xl/styles.xml" ContentType="application/vnd.openxmlformats-officedocument.spreadsheetml.styles+xml"/>
  <Override PartName="/xl/charts/chart149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7.xml" ContentType="application/vnd.openxmlformats-officedocument.themeOverride+xml"/>
  <Override PartName="/xl/sharedStrings.xml" ContentType="application/vnd.openxmlformats-officedocument.spreadsheetml.sharedStrings+xml"/>
  <Override PartName="/xl/charts/chart150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8.xml" ContentType="application/vnd.openxmlformats-officedocument.themeOverride+xml"/>
  <Override PartName="/xl/drawings/drawing1.xml" ContentType="application/vnd.openxmlformats-officedocument.drawing+xml"/>
  <Override PartName="/xl/charts/chart151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.xml" ContentType="application/vnd.openxmlformats-officedocument.drawingml.chart+xml"/>
  <Override PartName="/xl/charts/chart152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style1.xml" ContentType="application/vnd.ms-office.chartstyle+xml"/>
  <Override PartName="/xl/charts/chart153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olors1.xml" ContentType="application/vnd.ms-office.chartcolorstyle+xml"/>
  <Override PartName="/xl/charts/chart154.xml" ContentType="application/vnd.openxmlformats-officedocument.drawingml.chart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72.xml" ContentType="application/vnd.ms-office.chartstyle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J:\0_Emission Inventory\2026_Inventory\3_Outputs\Fyrir vefsíðuna\"/>
    </mc:Choice>
  </mc:AlternateContent>
  <xr:revisionPtr revIDLastSave="0" documentId="13_ncr:1_{C534B647-3E95-4F3D-8809-6CE781D1109D}" xr6:coauthVersionLast="47" xr6:coauthVersionMax="47" xr10:uidLastSave="{00000000-0000-0000-0000-000000000000}"/>
  <bookViews>
    <workbookView xWindow="-108" yWindow="-108" windowWidth="41496" windowHeight="16776" xr2:uid="{5AD7D0E5-FEA2-4B50-B6D4-5C1E03C21835}"/>
  </bookViews>
  <sheets>
    <sheet name="Upplýsingar | Information" sheetId="2" r:id="rId1"/>
    <sheet name="Skuldbindingar | Obligations" sheetId="6" r:id="rId2"/>
    <sheet name="Losun | Emissions" sheetId="3" r:id="rId3"/>
    <sheet name="Talnagögn | Numerical Data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6" i="6" l="1"/>
  <c r="BA255" i="5"/>
  <c r="BA254" i="5"/>
  <c r="B253" i="5"/>
  <c r="AI211" i="3"/>
  <c r="E211" i="3"/>
  <c r="U410" i="6"/>
  <c r="E410" i="6"/>
  <c r="U328" i="6"/>
  <c r="E328" i="6"/>
  <c r="U386" i="6"/>
  <c r="U305" i="6"/>
  <c r="U154" i="6"/>
  <c r="B279" i="5"/>
  <c r="B280" i="5"/>
  <c r="B281" i="5"/>
  <c r="B282" i="5"/>
  <c r="B283" i="5"/>
  <c r="B284" i="5"/>
  <c r="B266" i="5"/>
  <c r="B267" i="5"/>
  <c r="B268" i="5"/>
  <c r="B265" i="5"/>
  <c r="B240" i="5"/>
  <c r="B241" i="5"/>
  <c r="B242" i="5"/>
  <c r="B243" i="5"/>
  <c r="B244" i="5"/>
  <c r="B245" i="5"/>
  <c r="B246" i="5"/>
  <c r="B247" i="5"/>
  <c r="B248" i="5"/>
  <c r="B249" i="5"/>
  <c r="B239" i="5"/>
  <c r="B205" i="5"/>
  <c r="B206" i="5"/>
  <c r="B204" i="5"/>
  <c r="B192" i="5"/>
  <c r="B193" i="5"/>
  <c r="B194" i="5"/>
  <c r="B195" i="5"/>
  <c r="B196" i="5"/>
  <c r="B177" i="5"/>
  <c r="B178" i="5"/>
  <c r="B179" i="5"/>
  <c r="B180" i="5"/>
  <c r="B181" i="5"/>
  <c r="B182" i="5"/>
  <c r="B110" i="5"/>
  <c r="B111" i="5"/>
  <c r="B112" i="5"/>
  <c r="B113" i="5"/>
  <c r="B114" i="5"/>
  <c r="B115" i="5"/>
  <c r="B116" i="5"/>
  <c r="B117" i="5"/>
  <c r="B88" i="5"/>
  <c r="B89" i="5"/>
  <c r="B90" i="5"/>
  <c r="B91" i="5"/>
  <c r="B92" i="5"/>
  <c r="B93" i="5"/>
  <c r="B94" i="5"/>
  <c r="B95" i="5"/>
  <c r="B96" i="5"/>
  <c r="B97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34" i="5"/>
  <c r="B35" i="5"/>
  <c r="B36" i="5"/>
  <c r="B37" i="5"/>
  <c r="B38" i="5"/>
  <c r="B39" i="5"/>
  <c r="B40" i="5"/>
  <c r="B41" i="5"/>
  <c r="B33" i="5"/>
  <c r="B14" i="5"/>
  <c r="B15" i="5"/>
  <c r="B16" i="5"/>
  <c r="B17" i="5"/>
  <c r="B18" i="5"/>
  <c r="B19" i="5"/>
  <c r="B13" i="5"/>
  <c r="E235" i="5"/>
  <c r="E234" i="5"/>
  <c r="E233" i="5"/>
  <c r="E220" i="5"/>
  <c r="E213" i="5"/>
  <c r="E278" i="5"/>
  <c r="D278" i="5"/>
  <c r="E264" i="5"/>
  <c r="D264" i="5"/>
  <c r="E238" i="5"/>
  <c r="D238" i="5"/>
  <c r="E216" i="5"/>
  <c r="D216" i="5"/>
  <c r="E203" i="5"/>
  <c r="D203" i="5"/>
  <c r="E191" i="5"/>
  <c r="D191" i="5"/>
  <c r="E176" i="5"/>
  <c r="D176" i="5"/>
  <c r="E143" i="5"/>
  <c r="D143" i="5"/>
  <c r="E109" i="5"/>
  <c r="D109" i="5"/>
  <c r="E87" i="5"/>
  <c r="D87" i="5"/>
  <c r="E59" i="5"/>
  <c r="D59" i="5"/>
  <c r="E32" i="5"/>
  <c r="D32" i="5"/>
  <c r="E154" i="6" l="1"/>
  <c r="E305" i="6"/>
  <c r="AD6" i="6"/>
  <c r="N6" i="6"/>
  <c r="AP161" i="5" l="1"/>
  <c r="AP160" i="5"/>
  <c r="AP157" i="5"/>
  <c r="AP156" i="5"/>
  <c r="AP153" i="5"/>
  <c r="AP152" i="5"/>
  <c r="AP110" i="5"/>
  <c r="A821" i="3"/>
  <c r="B821" i="3"/>
  <c r="B718" i="3"/>
  <c r="A718" i="3"/>
  <c r="B614" i="3" l="1"/>
  <c r="A614" i="3"/>
  <c r="B481" i="3"/>
  <c r="A481" i="3"/>
  <c r="AV472" i="3"/>
  <c r="B366" i="3" l="1"/>
  <c r="A366" i="3"/>
  <c r="B257" i="3"/>
  <c r="A257" i="3"/>
  <c r="B157" i="3"/>
  <c r="A157" i="3"/>
  <c r="B26" i="3"/>
  <c r="A26" i="3"/>
  <c r="AD357" i="6"/>
  <c r="B363" i="6"/>
  <c r="A363" i="6"/>
  <c r="B130" i="6"/>
  <c r="A130" i="6"/>
  <c r="D271" i="5"/>
  <c r="AQ716" i="3" l="1" a="1"/>
  <c r="AQ716" i="3" s="1"/>
  <c r="AP716" i="3" a="1"/>
  <c r="AP716" i="3" s="1"/>
  <c r="AO716" i="3" a="1"/>
  <c r="AO716" i="3" s="1"/>
  <c r="AN716" i="3" a="1"/>
  <c r="AN716" i="3" s="1"/>
  <c r="AJ716" i="3" a="1"/>
  <c r="AJ716" i="3" s="1"/>
  <c r="AJ465" i="3" a="1"/>
  <c r="AJ465" i="3" s="1"/>
  <c r="AQ465" i="3" a="1"/>
  <c r="AQ465" i="3" s="1"/>
  <c r="AP465" i="3" a="1"/>
  <c r="AP465" i="3" s="1"/>
  <c r="AO465" i="3" a="1"/>
  <c r="AO465" i="3" s="1"/>
  <c r="AN465" i="3" a="1"/>
  <c r="AN465" i="3" s="1"/>
  <c r="V120" i="6" a="1"/>
  <c r="V120" i="6" s="1"/>
  <c r="AJ248" i="3" a="1"/>
  <c r="AJ248" i="3" s="1"/>
  <c r="AQ248" i="3" a="1"/>
  <c r="AQ248" i="3" s="1"/>
  <c r="AP248" i="3" a="1"/>
  <c r="AP248" i="3" s="1"/>
  <c r="AA120" i="6" a="1"/>
  <c r="AA120" i="6" s="1"/>
  <c r="AO248" i="3" a="1"/>
  <c r="AO248" i="3" s="1"/>
  <c r="Z120" i="6" a="1"/>
  <c r="Z120" i="6" s="1"/>
  <c r="AN248" i="3" a="1"/>
  <c r="AN248" i="3" s="1"/>
  <c r="V125" i="6" a="1"/>
  <c r="V125" i="6" s="1"/>
  <c r="AA125" i="6" a="1"/>
  <c r="AA125" i="6" s="1"/>
  <c r="Z125" i="6" a="1"/>
  <c r="Z125" i="6" s="1"/>
  <c r="AP90" i="5"/>
  <c r="F125" i="6" a="1"/>
  <c r="F125" i="6" s="1"/>
  <c r="AA361" i="6" l="1" a="1"/>
  <c r="AA361" i="6" s="1"/>
  <c r="Z361" i="6" a="1"/>
  <c r="Z361" i="6" s="1"/>
  <c r="V361" i="6" a="1"/>
  <c r="V361" i="6" s="1"/>
  <c r="V360" i="6" a="1"/>
  <c r="V360" i="6" s="1"/>
  <c r="AA360" i="6" a="1"/>
  <c r="AA360" i="6" s="1"/>
  <c r="Z360" i="6" a="1"/>
  <c r="Z360" i="6" s="1"/>
  <c r="AP266" i="5"/>
  <c r="AP267" i="5"/>
  <c r="AP239" i="5" l="1"/>
  <c r="AP243" i="5"/>
  <c r="AP195" i="5" l="1"/>
  <c r="AP61" i="5"/>
  <c r="AS819" i="3"/>
  <c r="AS818" i="3"/>
  <c r="AV817" i="3"/>
  <c r="AT817" i="3"/>
  <c r="AP817" i="3"/>
  <c r="AN817" i="3"/>
  <c r="AL817" i="3"/>
  <c r="AJ817" i="3"/>
  <c r="AV816" i="3"/>
  <c r="AT816" i="3"/>
  <c r="AP816" i="3"/>
  <c r="AN816" i="3"/>
  <c r="AL816" i="3"/>
  <c r="AJ816" i="3"/>
  <c r="AT815" i="3"/>
  <c r="AS815" i="3"/>
  <c r="O819" i="3"/>
  <c r="O818" i="3"/>
  <c r="AS155" i="3"/>
  <c r="AS154" i="3"/>
  <c r="AS153" i="3"/>
  <c r="AS152" i="3"/>
  <c r="AS151" i="3"/>
  <c r="AS150" i="3"/>
  <c r="AS149" i="3"/>
  <c r="AS148" i="3"/>
  <c r="AS255" i="3"/>
  <c r="AS254" i="3"/>
  <c r="AS253" i="3"/>
  <c r="AS252" i="3"/>
  <c r="AS251" i="3"/>
  <c r="AS250" i="3"/>
  <c r="AS249" i="3"/>
  <c r="AS248" i="3"/>
  <c r="AI248" i="3"/>
  <c r="AS364" i="3"/>
  <c r="AS363" i="3"/>
  <c r="AS362" i="3"/>
  <c r="AS361" i="3"/>
  <c r="AI364" i="3"/>
  <c r="AI363" i="3"/>
  <c r="AI362" i="3"/>
  <c r="AI361" i="3"/>
  <c r="AS467" i="3"/>
  <c r="AS466" i="3"/>
  <c r="AS465" i="3"/>
  <c r="AS464" i="3"/>
  <c r="AS479" i="3"/>
  <c r="AS478" i="3"/>
  <c r="AS477" i="3"/>
  <c r="AS476" i="3"/>
  <c r="AS475" i="3"/>
  <c r="AS474" i="3"/>
  <c r="AS608" i="3"/>
  <c r="AI608" i="3"/>
  <c r="AS612" i="3"/>
  <c r="AS611" i="3"/>
  <c r="AS610" i="3"/>
  <c r="AS609" i="3"/>
  <c r="AI612" i="3"/>
  <c r="AI611" i="3"/>
  <c r="AI610" i="3"/>
  <c r="AI609" i="3"/>
  <c r="AS716" i="3"/>
  <c r="AS715" i="3"/>
  <c r="AS714" i="3"/>
  <c r="AS713" i="3"/>
  <c r="AI716" i="3"/>
  <c r="AI715" i="3"/>
  <c r="AI714" i="3"/>
  <c r="AI713" i="3"/>
  <c r="R817" i="3"/>
  <c r="P817" i="3"/>
  <c r="L817" i="3"/>
  <c r="J817" i="3"/>
  <c r="H817" i="3"/>
  <c r="L816" i="3"/>
  <c r="J816" i="3"/>
  <c r="F816" i="3"/>
  <c r="E815" i="3"/>
  <c r="AV712" i="3"/>
  <c r="AT712" i="3"/>
  <c r="AP712" i="3"/>
  <c r="AN712" i="3"/>
  <c r="AL712" i="3"/>
  <c r="AJ712" i="3"/>
  <c r="AV711" i="3"/>
  <c r="AT711" i="3"/>
  <c r="AP711" i="3"/>
  <c r="AN711" i="3"/>
  <c r="AL711" i="3"/>
  <c r="AJ711" i="3"/>
  <c r="AT710" i="3"/>
  <c r="AS710" i="3"/>
  <c r="O716" i="3"/>
  <c r="O715" i="3"/>
  <c r="O714" i="3"/>
  <c r="O713" i="3"/>
  <c r="R712" i="3"/>
  <c r="P712" i="3"/>
  <c r="L712" i="3"/>
  <c r="J712" i="3"/>
  <c r="H712" i="3"/>
  <c r="L711" i="3"/>
  <c r="J711" i="3"/>
  <c r="F711" i="3"/>
  <c r="E710" i="3"/>
  <c r="AV607" i="3"/>
  <c r="AT607" i="3"/>
  <c r="AP607" i="3"/>
  <c r="AN607" i="3"/>
  <c r="AL607" i="3"/>
  <c r="AJ607" i="3"/>
  <c r="AV606" i="3"/>
  <c r="AT606" i="3"/>
  <c r="AP606" i="3"/>
  <c r="AN606" i="3"/>
  <c r="AL606" i="3"/>
  <c r="AJ606" i="3"/>
  <c r="AT605" i="3"/>
  <c r="AS605" i="3"/>
  <c r="O612" i="3"/>
  <c r="O611" i="3"/>
  <c r="O610" i="3"/>
  <c r="O609" i="3"/>
  <c r="O608" i="3"/>
  <c r="R607" i="3"/>
  <c r="P607" i="3"/>
  <c r="L607" i="3"/>
  <c r="J607" i="3"/>
  <c r="H607" i="3"/>
  <c r="L606" i="3"/>
  <c r="J606" i="3"/>
  <c r="F606" i="3"/>
  <c r="E605" i="3"/>
  <c r="AV473" i="3"/>
  <c r="AT473" i="3"/>
  <c r="AP473" i="3"/>
  <c r="AN473" i="3"/>
  <c r="AL473" i="3"/>
  <c r="AJ473" i="3"/>
  <c r="AT472" i="3"/>
  <c r="AP472" i="3"/>
  <c r="AN472" i="3"/>
  <c r="AL472" i="3"/>
  <c r="AJ472" i="3"/>
  <c r="AT471" i="3"/>
  <c r="AS471" i="3"/>
  <c r="AV463" i="3"/>
  <c r="AT463" i="3"/>
  <c r="AP463" i="3"/>
  <c r="AN463" i="3"/>
  <c r="AL463" i="3"/>
  <c r="AJ463" i="3"/>
  <c r="AV462" i="3"/>
  <c r="AT462" i="3"/>
  <c r="AP462" i="3"/>
  <c r="AN462" i="3"/>
  <c r="AL462" i="3"/>
  <c r="AJ462" i="3"/>
  <c r="AT461" i="3"/>
  <c r="AS461" i="3"/>
  <c r="O479" i="3"/>
  <c r="O474" i="3"/>
  <c r="O478" i="3"/>
  <c r="O476" i="3"/>
  <c r="O475" i="3"/>
  <c r="O477" i="3"/>
  <c r="R473" i="3"/>
  <c r="P473" i="3"/>
  <c r="L473" i="3"/>
  <c r="J473" i="3"/>
  <c r="H473" i="3"/>
  <c r="L472" i="3"/>
  <c r="J472" i="3"/>
  <c r="F472" i="3"/>
  <c r="E471" i="3"/>
  <c r="O467" i="3"/>
  <c r="O464" i="3"/>
  <c r="O466" i="3"/>
  <c r="O465" i="3"/>
  <c r="R463" i="3"/>
  <c r="P463" i="3"/>
  <c r="L463" i="3"/>
  <c r="J463" i="3"/>
  <c r="H463" i="3"/>
  <c r="L462" i="3"/>
  <c r="J462" i="3"/>
  <c r="F462" i="3"/>
  <c r="E461" i="3"/>
  <c r="AV360" i="3"/>
  <c r="AT360" i="3"/>
  <c r="AP360" i="3"/>
  <c r="AN360" i="3"/>
  <c r="AL360" i="3"/>
  <c r="AJ360" i="3"/>
  <c r="AV359" i="3"/>
  <c r="AT359" i="3"/>
  <c r="AP359" i="3"/>
  <c r="AN359" i="3"/>
  <c r="AL359" i="3"/>
  <c r="AJ359" i="3"/>
  <c r="AT358" i="3"/>
  <c r="AS358" i="3"/>
  <c r="R360" i="3"/>
  <c r="P360" i="3"/>
  <c r="L360" i="3"/>
  <c r="J360" i="3"/>
  <c r="H360" i="3"/>
  <c r="L359" i="3"/>
  <c r="J359" i="3"/>
  <c r="F359" i="3"/>
  <c r="E358" i="3"/>
  <c r="O362" i="3"/>
  <c r="E362" i="3"/>
  <c r="O363" i="3"/>
  <c r="O361" i="3"/>
  <c r="AV247" i="3"/>
  <c r="AT247" i="3"/>
  <c r="AP247" i="3"/>
  <c r="AN247" i="3"/>
  <c r="AL247" i="3"/>
  <c r="AJ247" i="3"/>
  <c r="AV246" i="3"/>
  <c r="AT246" i="3"/>
  <c r="AP246" i="3"/>
  <c r="AN246" i="3"/>
  <c r="AL246" i="3"/>
  <c r="AJ246" i="3"/>
  <c r="AT245" i="3"/>
  <c r="AS245" i="3"/>
  <c r="AI249" i="3"/>
  <c r="AI250" i="3"/>
  <c r="AI251" i="3"/>
  <c r="AI252" i="3"/>
  <c r="AI253" i="3"/>
  <c r="AI254" i="3"/>
  <c r="AI255" i="3"/>
  <c r="R247" i="3"/>
  <c r="P247" i="3"/>
  <c r="L247" i="3"/>
  <c r="J247" i="3"/>
  <c r="H247" i="3"/>
  <c r="L246" i="3"/>
  <c r="J246" i="3"/>
  <c r="F246" i="3"/>
  <c r="E245" i="3"/>
  <c r="O255" i="3"/>
  <c r="O254" i="3"/>
  <c r="O252" i="3"/>
  <c r="O253" i="3"/>
  <c r="O251" i="3"/>
  <c r="O250" i="3"/>
  <c r="O249" i="3"/>
  <c r="O248" i="3"/>
  <c r="AP146" i="3"/>
  <c r="AN146" i="3"/>
  <c r="AL146" i="3"/>
  <c r="AJ146" i="3"/>
  <c r="AP18" i="3"/>
  <c r="AN18" i="3"/>
  <c r="AL18" i="3"/>
  <c r="AJ18" i="3"/>
  <c r="AV147" i="3"/>
  <c r="AT147" i="3"/>
  <c r="AP147" i="3"/>
  <c r="AN147" i="3"/>
  <c r="AL147" i="3"/>
  <c r="AJ147" i="3"/>
  <c r="AV146" i="3"/>
  <c r="AT146" i="3"/>
  <c r="AT145" i="3"/>
  <c r="AS145" i="3"/>
  <c r="AV18" i="3"/>
  <c r="AT18" i="3"/>
  <c r="O155" i="3"/>
  <c r="O153" i="3"/>
  <c r="O150" i="3"/>
  <c r="O152" i="3"/>
  <c r="O148" i="3"/>
  <c r="O154" i="3"/>
  <c r="O149" i="3"/>
  <c r="O151" i="3"/>
  <c r="R147" i="3"/>
  <c r="P147" i="3"/>
  <c r="L147" i="3"/>
  <c r="J147" i="3"/>
  <c r="H147" i="3"/>
  <c r="L146" i="3"/>
  <c r="J146" i="3"/>
  <c r="F146" i="3"/>
  <c r="E145" i="3"/>
  <c r="AS23" i="3"/>
  <c r="AS22" i="3"/>
  <c r="AS21" i="3"/>
  <c r="AS20" i="3"/>
  <c r="AS12" i="3"/>
  <c r="AS11" i="3"/>
  <c r="AS10" i="3"/>
  <c r="AS9" i="3"/>
  <c r="AS8" i="3"/>
  <c r="AT17" i="3"/>
  <c r="AI23" i="3"/>
  <c r="AI22" i="3"/>
  <c r="AI21" i="3"/>
  <c r="AI20" i="3"/>
  <c r="AI12" i="3"/>
  <c r="AI11" i="3"/>
  <c r="AI10" i="3"/>
  <c r="AI9" i="3"/>
  <c r="AI8" i="3"/>
  <c r="AT7" i="3"/>
  <c r="AV7" i="3"/>
  <c r="AV19" i="3"/>
  <c r="AT19" i="3"/>
  <c r="AJ19" i="3"/>
  <c r="AL19" i="3"/>
  <c r="AP19" i="3"/>
  <c r="AP7" i="3"/>
  <c r="AN7" i="3"/>
  <c r="AL7" i="3"/>
  <c r="AS17" i="3"/>
  <c r="O17" i="3"/>
  <c r="AI5" i="3"/>
  <c r="AI17" i="3" s="1"/>
  <c r="AN19" i="3"/>
  <c r="R19" i="3"/>
  <c r="P19" i="3"/>
  <c r="L19" i="3"/>
  <c r="J19" i="3"/>
  <c r="H19" i="3"/>
  <c r="L18" i="3"/>
  <c r="J18" i="3"/>
  <c r="F18" i="3"/>
  <c r="E5" i="3"/>
  <c r="E17" i="3" s="1"/>
  <c r="O12" i="3"/>
  <c r="O11" i="3"/>
  <c r="O10" i="3"/>
  <c r="O9" i="3"/>
  <c r="O8" i="3"/>
  <c r="L6" i="3"/>
  <c r="L7" i="3"/>
  <c r="J6" i="3"/>
  <c r="J7" i="3"/>
  <c r="H7" i="3"/>
  <c r="F6" i="3"/>
  <c r="AC361" i="6"/>
  <c r="AC360" i="6"/>
  <c r="AC359" i="6"/>
  <c r="M361" i="6"/>
  <c r="M360" i="6"/>
  <c r="M359" i="6"/>
  <c r="AD358" i="6"/>
  <c r="Z358" i="6"/>
  <c r="X358" i="6"/>
  <c r="V358" i="6"/>
  <c r="N358" i="6"/>
  <c r="J358" i="6"/>
  <c r="H358" i="6"/>
  <c r="F358" i="6"/>
  <c r="N357" i="6"/>
  <c r="AD356" i="6"/>
  <c r="U356" i="6"/>
  <c r="N356" i="6"/>
  <c r="E356" i="6"/>
  <c r="AC280" i="6"/>
  <c r="AC279" i="6"/>
  <c r="AC278" i="6"/>
  <c r="AC277" i="6"/>
  <c r="AC276" i="6"/>
  <c r="AD275" i="6"/>
  <c r="Z275" i="6"/>
  <c r="X275" i="6"/>
  <c r="V275" i="6"/>
  <c r="AD274" i="6"/>
  <c r="AD273" i="6"/>
  <c r="U273" i="6"/>
  <c r="N275" i="6"/>
  <c r="J275" i="6"/>
  <c r="H275" i="6"/>
  <c r="F275" i="6"/>
  <c r="N274" i="6"/>
  <c r="N273" i="6"/>
  <c r="E273" i="6"/>
  <c r="N119" i="6"/>
  <c r="J119" i="6"/>
  <c r="H119" i="6"/>
  <c r="F119" i="6"/>
  <c r="N118" i="6"/>
  <c r="N117" i="6"/>
  <c r="E117" i="6"/>
  <c r="AD119" i="6"/>
  <c r="Z119" i="6"/>
  <c r="X119" i="6"/>
  <c r="V119" i="6"/>
  <c r="AD118" i="6"/>
  <c r="AD117" i="6"/>
  <c r="U117" i="6"/>
  <c r="M280" i="6"/>
  <c r="M279" i="6"/>
  <c r="M278" i="6"/>
  <c r="M277" i="6"/>
  <c r="M276" i="6"/>
  <c r="AP34" i="5" l="1"/>
  <c r="AI815" i="3"/>
  <c r="AI710" i="3"/>
  <c r="AI605" i="3"/>
  <c r="AI471" i="3"/>
  <c r="AI461" i="3"/>
  <c r="AI358" i="3"/>
  <c r="AI245" i="3"/>
  <c r="AI145" i="3"/>
  <c r="M127" i="6" l="1"/>
  <c r="M126" i="6"/>
  <c r="M125" i="6"/>
  <c r="M123" i="6"/>
  <c r="M124" i="6"/>
  <c r="M122" i="6"/>
  <c r="M121" i="6"/>
  <c r="M120" i="6"/>
  <c r="U5" i="6"/>
  <c r="E5" i="6"/>
  <c r="AO363" i="3" l="1" a="1"/>
  <c r="AO363" i="3" s="1"/>
  <c r="AJ363" i="3" a="1"/>
  <c r="AJ363" i="3" s="1"/>
  <c r="AQ363" i="3" a="1"/>
  <c r="AQ363" i="3" s="1"/>
  <c r="AP363" i="3" a="1"/>
  <c r="AP363" i="3" s="1"/>
  <c r="AN363" i="3" a="1"/>
  <c r="AN363" i="3" s="1"/>
  <c r="AJ149" i="3" a="1"/>
  <c r="AJ149" i="3" s="1"/>
  <c r="J248" i="3" a="1"/>
  <c r="J248" i="3" s="1"/>
  <c r="AQ149" i="3" a="1"/>
  <c r="AQ149" i="3" s="1"/>
  <c r="AP149" i="3" a="1"/>
  <c r="AP149" i="3" s="1"/>
  <c r="AO149" i="3" a="1"/>
  <c r="AO149" i="3" s="1"/>
  <c r="AN149" i="3" a="1"/>
  <c r="AN149" i="3" s="1"/>
  <c r="U199" i="6" l="1"/>
  <c r="E199" i="6"/>
  <c r="E120" i="6"/>
  <c r="E122" i="6"/>
  <c r="AI330" i="3"/>
  <c r="E330" i="3"/>
  <c r="B273" i="5"/>
  <c r="B274" i="5"/>
  <c r="B275" i="5"/>
  <c r="B276" i="5"/>
  <c r="B277" i="5"/>
  <c r="B272" i="5"/>
  <c r="B227" i="5"/>
  <c r="B228" i="5"/>
  <c r="B229" i="5"/>
  <c r="B230" i="5"/>
  <c r="B231" i="5"/>
  <c r="B232" i="5"/>
  <c r="B233" i="5"/>
  <c r="B234" i="5"/>
  <c r="B235" i="5"/>
  <c r="B236" i="5"/>
  <c r="B237" i="5"/>
  <c r="B226" i="5"/>
  <c r="AD7" i="6" l="1"/>
  <c r="Z7" i="6"/>
  <c r="Z6" i="6"/>
  <c r="X7" i="6"/>
  <c r="V6" i="6"/>
  <c r="J6" i="6"/>
  <c r="AI866" i="3"/>
  <c r="E866" i="3"/>
  <c r="AI819" i="3"/>
  <c r="E819" i="3"/>
  <c r="AI818" i="3"/>
  <c r="E818" i="3"/>
  <c r="AI786" i="3"/>
  <c r="E786" i="3"/>
  <c r="E716" i="3"/>
  <c r="E715" i="3"/>
  <c r="E714" i="3"/>
  <c r="E713" i="3"/>
  <c r="AI682" i="3"/>
  <c r="E682" i="3"/>
  <c r="AI577" i="3"/>
  <c r="E577" i="3"/>
  <c r="AI432" i="3"/>
  <c r="E432" i="3"/>
  <c r="AI152" i="3"/>
  <c r="E152" i="3"/>
  <c r="AI148" i="3"/>
  <c r="E148" i="3"/>
  <c r="AI154" i="3"/>
  <c r="E154" i="3"/>
  <c r="AI149" i="3"/>
  <c r="E149" i="3"/>
  <c r="AI151" i="3"/>
  <c r="E151" i="3"/>
  <c r="N7" i="6"/>
  <c r="J7" i="6"/>
  <c r="H7" i="6"/>
  <c r="J118" i="6" l="1"/>
  <c r="J357" i="6"/>
  <c r="J274" i="6"/>
  <c r="V357" i="6"/>
  <c r="V274" i="6"/>
  <c r="V118" i="6"/>
  <c r="Z118" i="6"/>
  <c r="Z357" i="6"/>
  <c r="Z274" i="6"/>
  <c r="J360" i="6" a="1"/>
  <c r="J360" i="6" s="1"/>
  <c r="K360" i="6" a="1"/>
  <c r="K360" i="6" s="1"/>
  <c r="F360" i="6" a="1"/>
  <c r="F360" i="6" s="1"/>
  <c r="J361" i="6" a="1"/>
  <c r="J361" i="6" s="1"/>
  <c r="K361" i="6" a="1"/>
  <c r="K361" i="6" s="1"/>
  <c r="F361" i="6" a="1"/>
  <c r="F361" i="6" s="1"/>
  <c r="BS283" i="5"/>
  <c r="K120" i="6" a="1"/>
  <c r="K120" i="6" s="1"/>
  <c r="J120" i="6" a="1"/>
  <c r="J120" i="6" s="1"/>
  <c r="F120" i="6" a="1"/>
  <c r="F120" i="6" s="1"/>
  <c r="BR283" i="5"/>
  <c r="BJ283" i="5"/>
  <c r="K125" i="6" a="1"/>
  <c r="K125" i="6" s="1"/>
  <c r="J125" i="6" a="1"/>
  <c r="J125" i="6" s="1"/>
  <c r="AT283" i="5"/>
  <c r="BF283" i="5"/>
  <c r="M149" i="3" a="1"/>
  <c r="M149" i="3" s="1"/>
  <c r="F149" i="3" a="1"/>
  <c r="F149" i="3" s="1"/>
  <c r="K248" i="3" a="1"/>
  <c r="K248" i="3" s="1"/>
  <c r="J149" i="3" a="1"/>
  <c r="J149" i="3" s="1"/>
  <c r="M248" i="3" a="1"/>
  <c r="M248" i="3" s="1"/>
  <c r="L248" i="3" a="1"/>
  <c r="L248" i="3" s="1"/>
  <c r="L149" i="3" a="1"/>
  <c r="L149" i="3" s="1"/>
  <c r="K149" i="3" a="1"/>
  <c r="K149" i="3" s="1"/>
  <c r="F248" i="3" a="1"/>
  <c r="F248" i="3" s="1"/>
  <c r="BG181" i="5"/>
  <c r="BN283" i="5"/>
  <c r="BM283" i="5"/>
  <c r="BA283" i="5"/>
  <c r="AQ181" i="5"/>
  <c r="AS283" i="5"/>
  <c r="F716" i="3" a="1"/>
  <c r="F716" i="3" s="1"/>
  <c r="M716" i="3" a="1"/>
  <c r="M716" i="3" s="1"/>
  <c r="L716" i="3" a="1"/>
  <c r="L716" i="3" s="1"/>
  <c r="K716" i="3" a="1"/>
  <c r="K716" i="3" s="1"/>
  <c r="J716" i="3" a="1"/>
  <c r="J716" i="3" s="1"/>
  <c r="L363" i="3" a="1"/>
  <c r="L363" i="3" s="1"/>
  <c r="K363" i="3" a="1"/>
  <c r="K363" i="3" s="1"/>
  <c r="J363" i="3" a="1"/>
  <c r="J363" i="3" s="1"/>
  <c r="M363" i="3" a="1"/>
  <c r="M363" i="3" s="1"/>
  <c r="F363" i="3" a="1"/>
  <c r="F363" i="3" s="1"/>
  <c r="AY283" i="5"/>
  <c r="AX283" i="5"/>
  <c r="F465" i="3" a="1"/>
  <c r="F465" i="3" s="1"/>
  <c r="K465" i="3" a="1"/>
  <c r="K465" i="3" s="1"/>
  <c r="J465" i="3" a="1"/>
  <c r="J465" i="3" s="1"/>
  <c r="M465" i="3" a="1"/>
  <c r="M465" i="3" s="1"/>
  <c r="L465" i="3" a="1"/>
  <c r="L465" i="3" s="1"/>
  <c r="AQ283" i="5"/>
  <c r="BE283" i="5"/>
  <c r="BQ283" i="5"/>
  <c r="BP283" i="5"/>
  <c r="BL283" i="5"/>
  <c r="BH283" i="5"/>
  <c r="BD283" i="5"/>
  <c r="AZ283" i="5"/>
  <c r="AV283" i="5"/>
  <c r="AR283" i="5"/>
  <c r="BO283" i="5"/>
  <c r="BI283" i="5"/>
  <c r="BT283" i="5"/>
  <c r="BU283" i="5"/>
  <c r="AW283" i="5"/>
  <c r="BB283" i="5"/>
  <c r="BK283" i="5"/>
  <c r="BC283" i="5"/>
  <c r="AU283" i="5"/>
  <c r="BG283" i="5"/>
  <c r="BL181" i="5"/>
  <c r="AU181" i="5"/>
  <c r="AT181" i="5"/>
  <c r="BB155" i="5"/>
  <c r="BT181" i="5"/>
  <c r="BG151" i="5"/>
  <c r="AQ159" i="5"/>
  <c r="BF155" i="5"/>
  <c r="AW151" i="5"/>
  <c r="BI155" i="5"/>
  <c r="BH181" i="5"/>
  <c r="BG159" i="5"/>
  <c r="AR181" i="5"/>
  <c r="BG155" i="5"/>
  <c r="AZ155" i="5"/>
  <c r="BK151" i="5"/>
  <c r="AU151" i="5"/>
  <c r="BO151" i="5"/>
  <c r="AS151" i="5"/>
  <c r="AY155" i="5"/>
  <c r="BC159" i="5"/>
  <c r="BQ155" i="5"/>
  <c r="BJ155" i="5"/>
  <c r="AT155" i="5"/>
  <c r="BC151" i="5"/>
  <c r="BU151" i="5"/>
  <c r="BQ151" i="5"/>
  <c r="BM151" i="5"/>
  <c r="BI151" i="5"/>
  <c r="BE151" i="5"/>
  <c r="BA151" i="5"/>
  <c r="BR155" i="5"/>
  <c r="BS151" i="5"/>
  <c r="AV181" i="5"/>
  <c r="BM159" i="5"/>
  <c r="BH159" i="5"/>
  <c r="AR159" i="5"/>
  <c r="AX155" i="5"/>
  <c r="AR155" i="5"/>
  <c r="AQ151" i="5"/>
  <c r="AS159" i="5"/>
  <c r="BS155" i="5"/>
  <c r="BN155" i="5"/>
  <c r="BC155" i="5"/>
  <c r="BL159" i="5"/>
  <c r="AV159" i="5"/>
  <c r="AW155" i="5"/>
  <c r="AQ155" i="5"/>
  <c r="AY151" i="5"/>
  <c r="BK159" i="5"/>
  <c r="AU159" i="5"/>
  <c r="BH155" i="5"/>
  <c r="AW159" i="5"/>
  <c r="BM155" i="5"/>
  <c r="BA155" i="5"/>
  <c r="BN181" i="5"/>
  <c r="AS181" i="5"/>
  <c r="AX181" i="5"/>
  <c r="BI181" i="5"/>
  <c r="BS181" i="5"/>
  <c r="BO181" i="5"/>
  <c r="BK181" i="5"/>
  <c r="BC181" i="5"/>
  <c r="AY181" i="5"/>
  <c r="BA181" i="5"/>
  <c r="BD181" i="5"/>
  <c r="AZ181" i="5"/>
  <c r="BF181" i="5"/>
  <c r="BR181" i="5"/>
  <c r="BJ181" i="5"/>
  <c r="BB181" i="5"/>
  <c r="BP181" i="5"/>
  <c r="BU181" i="5"/>
  <c r="BM181" i="5"/>
  <c r="BE181" i="5"/>
  <c r="AW181" i="5"/>
  <c r="BQ181" i="5"/>
  <c r="BR159" i="5"/>
  <c r="BB159" i="5"/>
  <c r="BQ159" i="5"/>
  <c r="BA159" i="5"/>
  <c r="BF159" i="5"/>
  <c r="BL155" i="5"/>
  <c r="AV155" i="5"/>
  <c r="BP159" i="5"/>
  <c r="BE159" i="5"/>
  <c r="AZ159" i="5"/>
  <c r="BU159" i="5"/>
  <c r="BO159" i="5"/>
  <c r="BJ159" i="5"/>
  <c r="AY159" i="5"/>
  <c r="AT159" i="5"/>
  <c r="BP155" i="5"/>
  <c r="BT159" i="5"/>
  <c r="BI159" i="5"/>
  <c r="BD159" i="5"/>
  <c r="BU155" i="5"/>
  <c r="BE155" i="5"/>
  <c r="BS159" i="5"/>
  <c r="BN159" i="5"/>
  <c r="AX159" i="5"/>
  <c r="BT155" i="5"/>
  <c r="BO155" i="5"/>
  <c r="BD155" i="5"/>
  <c r="AS155" i="5"/>
  <c r="BK155" i="5"/>
  <c r="BR151" i="5"/>
  <c r="BN151" i="5"/>
  <c r="BJ151" i="5"/>
  <c r="BF151" i="5"/>
  <c r="BB151" i="5"/>
  <c r="AX151" i="5"/>
  <c r="AT151" i="5"/>
  <c r="AU155" i="5"/>
  <c r="BT151" i="5"/>
  <c r="BP151" i="5"/>
  <c r="BL151" i="5"/>
  <c r="BH151" i="5"/>
  <c r="BD151" i="5"/>
  <c r="AZ151" i="5"/>
  <c r="AV151" i="5"/>
  <c r="AR151" i="5"/>
  <c r="AR91" i="5"/>
  <c r="BF91" i="5"/>
  <c r="BP91" i="5"/>
  <c r="BO91" i="5"/>
  <c r="AW91" i="5"/>
  <c r="AU91" i="5"/>
  <c r="BS91" i="5"/>
  <c r="BA91" i="5"/>
  <c r="AQ91" i="5"/>
  <c r="BJ91" i="5"/>
  <c r="BI91" i="5"/>
  <c r="BD91" i="5"/>
  <c r="BM91" i="5"/>
  <c r="BH91" i="5"/>
  <c r="AY91" i="5"/>
  <c r="BR91" i="5"/>
  <c r="BQ91" i="5"/>
  <c r="BL91" i="5"/>
  <c r="BC91" i="5"/>
  <c r="BU91" i="5"/>
  <c r="BG91" i="5"/>
  <c r="AX91" i="5"/>
  <c r="BB91" i="5"/>
  <c r="AV91" i="5"/>
  <c r="BN91" i="5"/>
  <c r="BE91" i="5"/>
  <c r="AZ91" i="5"/>
  <c r="AT91" i="5"/>
  <c r="BT91" i="5"/>
  <c r="BK91" i="5"/>
  <c r="AS91" i="5"/>
  <c r="E843" i="3" l="1"/>
  <c r="E741" i="3"/>
  <c r="E637" i="3"/>
  <c r="E510" i="3"/>
  <c r="E388" i="3"/>
  <c r="E286" i="3"/>
  <c r="E181" i="3"/>
  <c r="AI843" i="3"/>
  <c r="AI741" i="3"/>
  <c r="AI637" i="3"/>
  <c r="AI510" i="3"/>
  <c r="AI388" i="3"/>
  <c r="AI286" i="3"/>
  <c r="G284" i="5" l="1"/>
  <c r="G283" i="5"/>
  <c r="G282" i="5"/>
  <c r="G281" i="5"/>
  <c r="G280" i="5"/>
  <c r="G279" i="5"/>
  <c r="G277" i="5"/>
  <c r="G276" i="5"/>
  <c r="G275" i="5"/>
  <c r="G274" i="5"/>
  <c r="G273" i="5"/>
  <c r="G272" i="5"/>
  <c r="G268" i="5"/>
  <c r="G267" i="5"/>
  <c r="G266" i="5"/>
  <c r="G265" i="5"/>
  <c r="G263" i="5"/>
  <c r="G262" i="5"/>
  <c r="G261" i="5"/>
  <c r="G260" i="5"/>
  <c r="D259" i="5"/>
  <c r="G250" i="5"/>
  <c r="G249" i="5"/>
  <c r="G248" i="5"/>
  <c r="E248" i="5"/>
  <c r="G247" i="5"/>
  <c r="E247" i="5"/>
  <c r="G246" i="5"/>
  <c r="E246" i="5"/>
  <c r="G245" i="5"/>
  <c r="G244" i="5"/>
  <c r="G243" i="5"/>
  <c r="G242" i="5"/>
  <c r="G241" i="5"/>
  <c r="G240" i="5"/>
  <c r="E240" i="5"/>
  <c r="G239" i="5"/>
  <c r="E239" i="5"/>
  <c r="G237" i="5"/>
  <c r="G236" i="5"/>
  <c r="G235" i="5"/>
  <c r="G234" i="5"/>
  <c r="G233" i="5"/>
  <c r="G232" i="5"/>
  <c r="G231" i="5"/>
  <c r="G230" i="5"/>
  <c r="G229" i="5"/>
  <c r="G228" i="5"/>
  <c r="G227" i="5"/>
  <c r="E227" i="5"/>
  <c r="G226" i="5"/>
  <c r="E226" i="5"/>
  <c r="D225" i="5"/>
  <c r="G222" i="5"/>
  <c r="G221" i="5"/>
  <c r="G220" i="5"/>
  <c r="G219" i="5"/>
  <c r="G218" i="5"/>
  <c r="G217" i="5"/>
  <c r="G215" i="5"/>
  <c r="G214" i="5"/>
  <c r="G213" i="5"/>
  <c r="G212" i="5"/>
  <c r="G211" i="5"/>
  <c r="G210" i="5"/>
  <c r="D209" i="5"/>
  <c r="G206" i="5"/>
  <c r="G205" i="5"/>
  <c r="G204" i="5"/>
  <c r="G202" i="5"/>
  <c r="G201" i="5"/>
  <c r="G200" i="5"/>
  <c r="D199" i="5"/>
  <c r="G196" i="5"/>
  <c r="G195" i="5"/>
  <c r="G194" i="5"/>
  <c r="G193" i="5"/>
  <c r="G192" i="5"/>
  <c r="G190" i="5"/>
  <c r="G189" i="5"/>
  <c r="G188" i="5"/>
  <c r="G187" i="5"/>
  <c r="G186" i="5"/>
  <c r="D185" i="5"/>
  <c r="G182" i="5"/>
  <c r="G181" i="5"/>
  <c r="G180" i="5"/>
  <c r="G179" i="5"/>
  <c r="G178" i="5"/>
  <c r="G177" i="5"/>
  <c r="G174" i="5"/>
  <c r="G173" i="5"/>
  <c r="G172" i="5"/>
  <c r="G171" i="5"/>
  <c r="G170" i="5"/>
  <c r="G169" i="5"/>
  <c r="D168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D120" i="5"/>
  <c r="G117" i="5"/>
  <c r="G116" i="5"/>
  <c r="G115" i="5"/>
  <c r="G114" i="5"/>
  <c r="G113" i="5"/>
  <c r="G112" i="5"/>
  <c r="G111" i="5"/>
  <c r="G110" i="5"/>
  <c r="G108" i="5"/>
  <c r="G107" i="5"/>
  <c r="G106" i="5"/>
  <c r="G105" i="5"/>
  <c r="G104" i="5"/>
  <c r="G103" i="5"/>
  <c r="G102" i="5"/>
  <c r="G101" i="5"/>
  <c r="D100" i="5"/>
  <c r="G97" i="5"/>
  <c r="G96" i="5"/>
  <c r="G95" i="5"/>
  <c r="G94" i="5"/>
  <c r="G93" i="5"/>
  <c r="G92" i="5"/>
  <c r="G91" i="5"/>
  <c r="G90" i="5"/>
  <c r="G89" i="5"/>
  <c r="G88" i="5"/>
  <c r="G86" i="5"/>
  <c r="G85" i="5"/>
  <c r="G84" i="5"/>
  <c r="G83" i="5"/>
  <c r="G82" i="5"/>
  <c r="G81" i="5"/>
  <c r="G80" i="5"/>
  <c r="G79" i="5"/>
  <c r="G78" i="5"/>
  <c r="G77" i="5"/>
  <c r="D76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D44" i="5"/>
  <c r="G41" i="5"/>
  <c r="G40" i="5"/>
  <c r="G39" i="5"/>
  <c r="G38" i="5"/>
  <c r="G37" i="5"/>
  <c r="G36" i="5"/>
  <c r="G35" i="5"/>
  <c r="G34" i="5"/>
  <c r="G33" i="5"/>
  <c r="G31" i="5"/>
  <c r="G30" i="5"/>
  <c r="G29" i="5"/>
  <c r="G28" i="5"/>
  <c r="G27" i="5"/>
  <c r="G26" i="5"/>
  <c r="G25" i="5"/>
  <c r="G24" i="5"/>
  <c r="G23" i="5"/>
  <c r="G19" i="5"/>
  <c r="D19" i="5"/>
  <c r="G18" i="5"/>
  <c r="D18" i="5"/>
  <c r="G17" i="5"/>
  <c r="E17" i="5"/>
  <c r="D17" i="5"/>
  <c r="G16" i="5"/>
  <c r="E16" i="5"/>
  <c r="D16" i="5"/>
  <c r="G15" i="5"/>
  <c r="E15" i="5"/>
  <c r="D15" i="5"/>
  <c r="G14" i="5"/>
  <c r="E14" i="5"/>
  <c r="D14" i="5"/>
  <c r="G13" i="5"/>
  <c r="G11" i="5"/>
  <c r="G10" i="5"/>
  <c r="G9" i="5"/>
  <c r="G8" i="5"/>
  <c r="G7" i="5"/>
  <c r="G6" i="5"/>
  <c r="E612" i="3"/>
  <c r="E611" i="3"/>
  <c r="E610" i="3"/>
  <c r="E609" i="3"/>
  <c r="E608" i="3"/>
  <c r="AI479" i="3"/>
  <c r="E479" i="3"/>
  <c r="AI474" i="3"/>
  <c r="E474" i="3"/>
  <c r="AI478" i="3"/>
  <c r="E478" i="3"/>
  <c r="AI476" i="3"/>
  <c r="E476" i="3"/>
  <c r="AI475" i="3"/>
  <c r="E475" i="3"/>
  <c r="AI477" i="3"/>
  <c r="E477" i="3"/>
  <c r="AI467" i="3"/>
  <c r="E467" i="3"/>
  <c r="AI464" i="3"/>
  <c r="E464" i="3"/>
  <c r="AI466" i="3"/>
  <c r="E466" i="3"/>
  <c r="AI465" i="3"/>
  <c r="E465" i="3"/>
  <c r="E363" i="3"/>
  <c r="E361" i="3"/>
  <c r="E255" i="3"/>
  <c r="E250" i="3"/>
  <c r="E252" i="3"/>
  <c r="E251" i="3"/>
  <c r="E254" i="3"/>
  <c r="E253" i="3"/>
  <c r="E248" i="3"/>
  <c r="E249" i="3"/>
  <c r="AI155" i="3"/>
  <c r="E155" i="3"/>
  <c r="AI153" i="3"/>
  <c r="E153" i="3"/>
  <c r="AI150" i="3"/>
  <c r="E150" i="3"/>
  <c r="E12" i="3"/>
  <c r="E11" i="3"/>
  <c r="E10" i="3"/>
  <c r="E9" i="3"/>
  <c r="E8" i="3"/>
  <c r="P7" i="3"/>
  <c r="R7" i="3"/>
  <c r="B3" i="3"/>
  <c r="U361" i="6"/>
  <c r="E361" i="6"/>
  <c r="U360" i="6"/>
  <c r="E360" i="6"/>
  <c r="U359" i="6"/>
  <c r="E359" i="6"/>
  <c r="U280" i="6"/>
  <c r="E280" i="6"/>
  <c r="U279" i="6"/>
  <c r="E279" i="6"/>
  <c r="U278" i="6"/>
  <c r="E278" i="6"/>
  <c r="U277" i="6"/>
  <c r="E277" i="6"/>
  <c r="U276" i="6"/>
  <c r="E276" i="6"/>
  <c r="E127" i="6"/>
  <c r="E126" i="6"/>
  <c r="E123" i="6"/>
  <c r="E125" i="6"/>
  <c r="E124" i="6"/>
  <c r="E121" i="6"/>
  <c r="F6" i="6"/>
  <c r="B3" i="6"/>
  <c r="AT363" i="3" l="1" a="1"/>
  <c r="AT363" i="3" s="1"/>
  <c r="AD120" i="6" a="1"/>
  <c r="AD120" i="6" s="1"/>
  <c r="AU149" i="3" a="1"/>
  <c r="AU149" i="3" s="1"/>
  <c r="AU363" i="3" a="1"/>
  <c r="AU363" i="3" s="1"/>
  <c r="AD125" i="6" a="1"/>
  <c r="AD125" i="6" s="1"/>
  <c r="AW149" i="3" a="1"/>
  <c r="AW149" i="3" s="1"/>
  <c r="AW363" i="3" a="1"/>
  <c r="AW363" i="3" s="1"/>
  <c r="AT149" i="3" a="1"/>
  <c r="AT149" i="3" s="1"/>
  <c r="AT248" i="3" a="1"/>
  <c r="AT248" i="3" s="1"/>
  <c r="R465" i="3" a="1"/>
  <c r="R465" i="3" s="1"/>
  <c r="AU465" i="3" a="1"/>
  <c r="AU465" i="3" s="1"/>
  <c r="AV149" i="3" a="1"/>
  <c r="AV149" i="3" s="1"/>
  <c r="AV363" i="3" a="1"/>
  <c r="AV363" i="3" s="1"/>
  <c r="AW465" i="3" a="1"/>
  <c r="AW465" i="3" s="1"/>
  <c r="AT465" i="3" a="1"/>
  <c r="AT465" i="3" s="1"/>
  <c r="AW248" i="3" a="1"/>
  <c r="AW248" i="3" s="1"/>
  <c r="AV465" i="3" a="1"/>
  <c r="AV465" i="3" s="1"/>
  <c r="AV248" i="3" a="1"/>
  <c r="AV248" i="3" s="1"/>
  <c r="AU248" i="3" a="1"/>
  <c r="AU248" i="3" s="1"/>
  <c r="AE125" i="6" a="1"/>
  <c r="AE125" i="6" s="1"/>
  <c r="AE120" i="6" a="1"/>
  <c r="AE120" i="6" s="1"/>
  <c r="N360" i="6" a="1"/>
  <c r="N360" i="6" s="1"/>
  <c r="AM716" i="3" a="1"/>
  <c r="AM716" i="3" s="1"/>
  <c r="AL716" i="3" a="1"/>
  <c r="AL716" i="3" s="1"/>
  <c r="AM465" i="3" a="1"/>
  <c r="AM465" i="3" s="1"/>
  <c r="AM248" i="3" a="1"/>
  <c r="AM248" i="3" s="1"/>
  <c r="AL248" i="3" a="1"/>
  <c r="AL248" i="3" s="1"/>
  <c r="AL465" i="3" a="1"/>
  <c r="AL465" i="3" s="1"/>
  <c r="X125" i="6" a="1"/>
  <c r="X125" i="6" s="1"/>
  <c r="X120" i="6" a="1"/>
  <c r="X120" i="6" s="1"/>
  <c r="Y125" i="6" a="1"/>
  <c r="Y125" i="6" s="1"/>
  <c r="Y120" i="6" a="1"/>
  <c r="Y120" i="6" s="1"/>
  <c r="X360" i="6" a="1"/>
  <c r="X360" i="6" s="1"/>
  <c r="Y361" i="6" a="1"/>
  <c r="Y361" i="6" s="1"/>
  <c r="X361" i="6" a="1"/>
  <c r="X361" i="6" s="1"/>
  <c r="Y360" i="6" a="1"/>
  <c r="Y360" i="6" s="1"/>
  <c r="AW716" i="3" a="1"/>
  <c r="AW716" i="3" s="1"/>
  <c r="AV716" i="3" a="1"/>
  <c r="AV716" i="3" s="1"/>
  <c r="AU716" i="3" a="1"/>
  <c r="AU716" i="3" s="1"/>
  <c r="AT716" i="3" a="1"/>
  <c r="AT716" i="3" s="1"/>
  <c r="H816" i="3"/>
  <c r="H711" i="3"/>
  <c r="H606" i="3"/>
  <c r="H462" i="3"/>
  <c r="H472" i="3"/>
  <c r="H359" i="3"/>
  <c r="AM363" i="3" a="1"/>
  <c r="AM363" i="3" s="1"/>
  <c r="AL363" i="3" a="1"/>
  <c r="AL363" i="3" s="1"/>
  <c r="H246" i="3"/>
  <c r="AL149" i="3" a="1"/>
  <c r="AL149" i="3" s="1"/>
  <c r="AM149" i="3" a="1"/>
  <c r="AM149" i="3" s="1"/>
  <c r="H146" i="3"/>
  <c r="H6" i="3"/>
  <c r="H18" i="3"/>
  <c r="F274" i="6"/>
  <c r="F357" i="6"/>
  <c r="F118" i="6"/>
  <c r="AD360" i="6" a="1"/>
  <c r="AD360" i="6" s="1"/>
  <c r="O360" i="6" a="1"/>
  <c r="O360" i="6" s="1"/>
  <c r="AE361" i="6" a="1"/>
  <c r="AE361" i="6" s="1"/>
  <c r="O361" i="6" a="1"/>
  <c r="O361" i="6" s="1"/>
  <c r="AD361" i="6" a="1"/>
  <c r="AD361" i="6" s="1"/>
  <c r="N361" i="6" a="1"/>
  <c r="N361" i="6" s="1"/>
  <c r="AE360" i="6" a="1"/>
  <c r="AE360" i="6" s="1"/>
  <c r="I360" i="6" a="1"/>
  <c r="I360" i="6" s="1"/>
  <c r="I361" i="6" a="1"/>
  <c r="I361" i="6" s="1"/>
  <c r="H360" i="6" a="1"/>
  <c r="H360" i="6" s="1"/>
  <c r="H361" i="6" a="1"/>
  <c r="H361" i="6" s="1"/>
  <c r="O125" i="6" a="1"/>
  <c r="O125" i="6" s="1"/>
  <c r="N125" i="6" a="1"/>
  <c r="N125" i="6" s="1"/>
  <c r="N120" i="6" a="1"/>
  <c r="N120" i="6" s="1"/>
  <c r="O120" i="6" a="1"/>
  <c r="O120" i="6" s="1"/>
  <c r="P363" i="3" a="1"/>
  <c r="P363" i="3" s="1"/>
  <c r="S716" i="3" a="1"/>
  <c r="S716" i="3" s="1"/>
  <c r="S465" i="3" a="1"/>
  <c r="S465" i="3" s="1"/>
  <c r="R149" i="3" a="1"/>
  <c r="R149" i="3" s="1"/>
  <c r="R363" i="3" a="1"/>
  <c r="R363" i="3" s="1"/>
  <c r="R716" i="3" a="1"/>
  <c r="R716" i="3" s="1"/>
  <c r="S363" i="3" a="1"/>
  <c r="S363" i="3" s="1"/>
  <c r="P465" i="3" a="1"/>
  <c r="P465" i="3" s="1"/>
  <c r="S248" i="3" a="1"/>
  <c r="S248" i="3" s="1"/>
  <c r="P716" i="3" a="1"/>
  <c r="P716" i="3" s="1"/>
  <c r="Q363" i="3" a="1"/>
  <c r="Q363" i="3" s="1"/>
  <c r="R248" i="3" a="1"/>
  <c r="R248" i="3" s="1"/>
  <c r="Q149" i="3" a="1"/>
  <c r="Q149" i="3" s="1"/>
  <c r="P248" i="3" a="1"/>
  <c r="P248" i="3" s="1"/>
  <c r="Q248" i="3" a="1"/>
  <c r="Q248" i="3" s="1"/>
  <c r="S149" i="3" a="1"/>
  <c r="S149" i="3" s="1"/>
  <c r="Q465" i="3" a="1"/>
  <c r="Q465" i="3" s="1"/>
  <c r="Q716" i="3" a="1"/>
  <c r="Q716" i="3" s="1"/>
  <c r="P149" i="3" a="1"/>
  <c r="P149" i="3" s="1"/>
  <c r="I120" i="6" a="1"/>
  <c r="I120" i="6" s="1"/>
  <c r="H120" i="6" a="1"/>
  <c r="H120" i="6" s="1"/>
  <c r="I125" i="6" a="1"/>
  <c r="I125" i="6" s="1"/>
  <c r="H125" i="6" a="1"/>
  <c r="H125" i="6" s="1"/>
  <c r="H149" i="3" a="1"/>
  <c r="H149" i="3" s="1"/>
  <c r="I465" i="3" a="1"/>
  <c r="I465" i="3" s="1"/>
  <c r="H248" i="3" a="1"/>
  <c r="H248" i="3" s="1"/>
  <c r="H465" i="3" a="1"/>
  <c r="H465" i="3" s="1"/>
  <c r="I363" i="3" a="1"/>
  <c r="I363" i="3" s="1"/>
  <c r="I149" i="3" a="1"/>
  <c r="I149" i="3" s="1"/>
  <c r="I716" i="3" a="1"/>
  <c r="I716" i="3" s="1"/>
  <c r="I248" i="3" a="1"/>
  <c r="I248" i="3" s="1"/>
  <c r="H716" i="3" a="1"/>
  <c r="H716" i="3" s="1"/>
  <c r="H363" i="3" a="1"/>
  <c r="H363" i="3" s="1"/>
  <c r="X6" i="6"/>
  <c r="H6" i="6"/>
  <c r="X357" i="6" l="1"/>
  <c r="X118" i="6"/>
  <c r="X274" i="6"/>
  <c r="H118" i="6"/>
  <c r="H357" i="6"/>
  <c r="H274" i="6"/>
  <c r="AW64" i="5" l="1"/>
  <c r="AW245" i="5"/>
  <c r="BA64" i="5"/>
  <c r="BA245" i="5"/>
  <c r="BD245" i="5"/>
  <c r="BD64" i="5"/>
  <c r="AU245" i="5"/>
  <c r="AU64" i="5"/>
  <c r="AT64" i="5"/>
  <c r="AT245" i="5"/>
  <c r="AS64" i="5"/>
  <c r="AS245" i="5"/>
  <c r="AS68" i="5"/>
  <c r="BE64" i="5" l="1"/>
  <c r="AV64" i="5"/>
  <c r="AV245" i="5"/>
  <c r="AR64" i="5"/>
  <c r="BB245" i="5"/>
  <c r="AR245" i="5"/>
  <c r="BC64" i="5"/>
  <c r="BE245" i="5"/>
  <c r="BC245" i="5"/>
  <c r="AQ64" i="5"/>
  <c r="AY245" i="5"/>
  <c r="BF64" i="5"/>
  <c r="AZ245" i="5"/>
  <c r="AX245" i="5"/>
  <c r="AQ245" i="5"/>
  <c r="AY64" i="5"/>
  <c r="BF245" i="5"/>
  <c r="AZ64" i="5"/>
  <c r="BB64" i="5"/>
  <c r="AX64" i="5"/>
  <c r="BF68" i="5"/>
  <c r="BD68" i="5"/>
  <c r="AT68" i="5"/>
  <c r="BA68" i="5"/>
  <c r="AX68" i="5"/>
  <c r="AW68" i="5"/>
  <c r="AU68" i="5"/>
  <c r="BE68" i="5"/>
  <c r="AZ68" i="5"/>
  <c r="BG245" i="5" l="1"/>
  <c r="AQ68" i="5"/>
  <c r="AY68" i="5"/>
  <c r="BB68" i="5"/>
  <c r="BC68" i="5"/>
  <c r="AR68" i="5"/>
  <c r="BG64" i="5"/>
  <c r="AV68" i="5"/>
  <c r="BH245" i="5"/>
  <c r="BH64" i="5"/>
  <c r="BG68" i="5"/>
  <c r="BH68" i="5" l="1"/>
  <c r="BI68" i="5" l="1"/>
  <c r="BI64" i="5"/>
  <c r="BI245" i="5"/>
  <c r="AU72" i="5"/>
  <c r="BB72" i="5"/>
  <c r="AT72" i="5"/>
  <c r="AZ72" i="5"/>
  <c r="BJ245" i="5" l="1"/>
  <c r="AS72" i="5"/>
  <c r="BJ64" i="5"/>
  <c r="AX72" i="5"/>
  <c r="BF72" i="5"/>
  <c r="BE72" i="5"/>
  <c r="AY72" i="5"/>
  <c r="BA72" i="5"/>
  <c r="AW72" i="5"/>
  <c r="BD72" i="5"/>
  <c r="AV72" i="5" l="1"/>
  <c r="BJ68" i="5"/>
  <c r="BK245" i="5"/>
  <c r="BK64" i="5"/>
  <c r="BC72" i="5"/>
  <c r="AQ72" i="5"/>
  <c r="BG72" i="5"/>
  <c r="AR72" i="5"/>
  <c r="BK68" i="5"/>
  <c r="BL245" i="5" l="1"/>
  <c r="BL64" i="5"/>
  <c r="BH72" i="5"/>
  <c r="BM245" i="5" l="1"/>
  <c r="BM64" i="5"/>
  <c r="BI72" i="5"/>
  <c r="BJ72" i="5"/>
  <c r="BL68" i="5"/>
  <c r="BM68" i="5"/>
  <c r="BN245" i="5" l="1"/>
  <c r="BO245" i="5"/>
  <c r="BO64" i="5"/>
  <c r="BN64" i="5"/>
  <c r="BN68" i="5"/>
  <c r="BL72" i="5" l="1"/>
  <c r="BO68" i="5"/>
  <c r="BP245" i="5" l="1"/>
  <c r="BM72" i="5"/>
  <c r="BP64" i="5"/>
  <c r="BK72" i="5"/>
  <c r="BQ64" i="5" l="1"/>
  <c r="BQ245" i="5"/>
  <c r="BP68" i="5"/>
  <c r="BN72" i="5"/>
  <c r="BQ68" i="5"/>
  <c r="BR64" i="5" l="1"/>
  <c r="BR245" i="5"/>
  <c r="BO72" i="5"/>
  <c r="BS68" i="5" l="1"/>
  <c r="BT245" i="5"/>
  <c r="BR68" i="5"/>
  <c r="BS245" i="5"/>
  <c r="BS64" i="5"/>
  <c r="BP72" i="5"/>
  <c r="BT64" i="5"/>
  <c r="BT68" i="5" l="1"/>
  <c r="BU64" i="5"/>
  <c r="BU245" i="5"/>
  <c r="BQ72" i="5"/>
  <c r="BU68" i="5"/>
  <c r="BS72" i="5" l="1"/>
  <c r="BT72" i="5" l="1"/>
  <c r="BR72" i="5"/>
  <c r="BU72" i="5" l="1"/>
  <c r="AP280" i="5" l="1"/>
  <c r="AP282" i="5"/>
  <c r="AP281" i="5"/>
  <c r="AP179" i="5" l="1"/>
  <c r="AJ610" i="3" a="1"/>
  <c r="AJ610" i="3" s="1"/>
  <c r="V278" i="6" a="1"/>
  <c r="V278" i="6" s="1"/>
  <c r="F278" i="6" a="1"/>
  <c r="F278" i="6" s="1"/>
  <c r="F610" i="3" a="1"/>
  <c r="F610" i="3" s="1"/>
  <c r="AP178" i="5"/>
  <c r="AJ609" i="3" a="1"/>
  <c r="AJ609" i="3" s="1"/>
  <c r="V277" i="6" a="1"/>
  <c r="V277" i="6" s="1"/>
  <c r="F609" i="3" a="1"/>
  <c r="F609" i="3" s="1"/>
  <c r="F277" i="6" a="1"/>
  <c r="F277" i="6" s="1"/>
  <c r="AJ611" i="3" a="1"/>
  <c r="AJ611" i="3" s="1"/>
  <c r="AP180" i="5"/>
  <c r="V279" i="6" a="1"/>
  <c r="V279" i="6" s="1"/>
  <c r="F611" i="3" a="1"/>
  <c r="F611" i="3" s="1"/>
  <c r="F279" i="6" a="1"/>
  <c r="F279" i="6" s="1"/>
  <c r="AP279" i="5"/>
  <c r="AP177" i="5" l="1"/>
  <c r="AJ608" i="3" a="1"/>
  <c r="AJ608" i="3" s="1"/>
  <c r="V276" i="6" a="1"/>
  <c r="V276" i="6" s="1"/>
  <c r="F276" i="6" a="1"/>
  <c r="F276" i="6" s="1"/>
  <c r="F608" i="3" a="1"/>
  <c r="F608" i="3" s="1"/>
  <c r="AV610" i="3" l="1" a="1"/>
  <c r="AV610" i="3" s="1"/>
  <c r="AW610" i="3" a="1"/>
  <c r="AW610" i="3" s="1"/>
  <c r="S610" i="3" a="1"/>
  <c r="S610" i="3" s="1"/>
  <c r="R610" i="3" a="1"/>
  <c r="R610" i="3" s="1"/>
  <c r="AP610" i="3" a="1"/>
  <c r="AP610" i="3" s="1"/>
  <c r="L610" i="3" a="1"/>
  <c r="L610" i="3" s="1"/>
  <c r="M610" i="3" a="1"/>
  <c r="M610" i="3" s="1"/>
  <c r="AQ610" i="3" a="1"/>
  <c r="AQ610" i="3" s="1"/>
  <c r="AV611" i="3" l="1" a="1"/>
  <c r="AV611" i="3" s="1"/>
  <c r="S611" i="3" a="1"/>
  <c r="S611" i="3" s="1"/>
  <c r="R611" i="3" a="1"/>
  <c r="R611" i="3" s="1"/>
  <c r="AW611" i="3" a="1"/>
  <c r="AW611" i="3" s="1"/>
  <c r="L611" i="3" a="1"/>
  <c r="L611" i="3" s="1"/>
  <c r="M611" i="3" a="1"/>
  <c r="M611" i="3" s="1"/>
  <c r="AQ611" i="3" a="1"/>
  <c r="AQ611" i="3" s="1"/>
  <c r="AP611" i="3" a="1"/>
  <c r="AP611" i="3" s="1"/>
  <c r="Q611" i="3" a="1"/>
  <c r="Q611" i="3" s="1"/>
  <c r="P611" i="3" a="1"/>
  <c r="P611" i="3" s="1"/>
  <c r="AT611" i="3" a="1"/>
  <c r="AT611" i="3" s="1"/>
  <c r="AU611" i="3" a="1"/>
  <c r="AU611" i="3" s="1"/>
  <c r="K279" i="6" a="1"/>
  <c r="K279" i="6" s="1"/>
  <c r="AN611" i="3" a="1"/>
  <c r="AN611" i="3" s="1"/>
  <c r="AA279" i="6" a="1"/>
  <c r="AA279" i="6" s="1"/>
  <c r="Z279" i="6" a="1"/>
  <c r="Z279" i="6" s="1"/>
  <c r="K611" i="3" a="1"/>
  <c r="K611" i="3" s="1"/>
  <c r="J279" i="6" a="1"/>
  <c r="J279" i="6" s="1"/>
  <c r="AO611" i="3" a="1"/>
  <c r="AO611" i="3" s="1"/>
  <c r="J611" i="3" a="1"/>
  <c r="J611" i="3" s="1"/>
  <c r="O278" i="6" a="1"/>
  <c r="O278" i="6" s="1"/>
  <c r="AE278" i="6" a="1"/>
  <c r="AE278" i="6" s="1"/>
  <c r="N278" i="6" a="1"/>
  <c r="N278" i="6" s="1"/>
  <c r="AD278" i="6" a="1"/>
  <c r="AD278" i="6" s="1"/>
  <c r="H277" i="6" a="1"/>
  <c r="H277" i="6" s="1"/>
  <c r="Y277" i="6" a="1"/>
  <c r="Y277" i="6" s="1"/>
  <c r="I609" i="3" a="1"/>
  <c r="I609" i="3" s="1"/>
  <c r="I277" i="6" a="1"/>
  <c r="I277" i="6" s="1"/>
  <c r="AL609" i="3" a="1"/>
  <c r="AL609" i="3" s="1"/>
  <c r="X277" i="6" a="1"/>
  <c r="X277" i="6" s="1"/>
  <c r="AM609" i="3" a="1"/>
  <c r="AM609" i="3" s="1"/>
  <c r="H609" i="3" a="1"/>
  <c r="H609" i="3" s="1"/>
  <c r="AD279" i="6" a="1"/>
  <c r="AD279" i="6" s="1"/>
  <c r="N279" i="6" a="1"/>
  <c r="N279" i="6" s="1"/>
  <c r="O279" i="6" a="1"/>
  <c r="O279" i="6" s="1"/>
  <c r="AE279" i="6" a="1"/>
  <c r="AE279" i="6" s="1"/>
  <c r="AU610" i="3" a="1"/>
  <c r="AU610" i="3" s="1"/>
  <c r="P610" i="3" a="1"/>
  <c r="P610" i="3" s="1"/>
  <c r="Q610" i="3" a="1"/>
  <c r="Q610" i="3" s="1"/>
  <c r="AT610" i="3" a="1"/>
  <c r="AT610" i="3" s="1"/>
  <c r="Z278" i="6" a="1"/>
  <c r="Z278" i="6" s="1"/>
  <c r="J610" i="3" a="1"/>
  <c r="J610" i="3" s="1"/>
  <c r="K610" i="3" a="1"/>
  <c r="K610" i="3" s="1"/>
  <c r="AN610" i="3" a="1"/>
  <c r="AN610" i="3" s="1"/>
  <c r="AO610" i="3" a="1"/>
  <c r="AO610" i="3" s="1"/>
  <c r="AA278" i="6" a="1"/>
  <c r="AA278" i="6" s="1"/>
  <c r="J278" i="6" a="1"/>
  <c r="J278" i="6" s="1"/>
  <c r="K278" i="6" a="1"/>
  <c r="K278" i="6" s="1"/>
  <c r="AM611" i="3" a="1"/>
  <c r="AM611" i="3" s="1"/>
  <c r="X279" i="6" a="1"/>
  <c r="X279" i="6" s="1"/>
  <c r="H611" i="3" a="1"/>
  <c r="H611" i="3" s="1"/>
  <c r="Y279" i="6" a="1"/>
  <c r="Y279" i="6" s="1"/>
  <c r="H279" i="6" a="1"/>
  <c r="H279" i="6" s="1"/>
  <c r="I279" i="6" a="1"/>
  <c r="I279" i="6" s="1"/>
  <c r="I611" i="3" a="1"/>
  <c r="I611" i="3" s="1"/>
  <c r="AL611" i="3" a="1"/>
  <c r="AL611" i="3" s="1"/>
  <c r="Y278" i="6" a="1"/>
  <c r="Y278" i="6" s="1"/>
  <c r="H278" i="6" a="1"/>
  <c r="H278" i="6" s="1"/>
  <c r="I610" i="3" a="1"/>
  <c r="I610" i="3" s="1"/>
  <c r="X278" i="6" a="1"/>
  <c r="X278" i="6" s="1"/>
  <c r="AM610" i="3" a="1"/>
  <c r="AM610" i="3" s="1"/>
  <c r="H610" i="3" a="1"/>
  <c r="H610" i="3" s="1"/>
  <c r="AL610" i="3" a="1"/>
  <c r="AL610" i="3" s="1"/>
  <c r="I278" i="6" a="1"/>
  <c r="I278" i="6" s="1"/>
  <c r="AD277" i="6" l="1" a="1"/>
  <c r="AD277" i="6" s="1"/>
  <c r="N277" i="6" a="1"/>
  <c r="N277" i="6" s="1"/>
  <c r="O277" i="6" a="1"/>
  <c r="O277" i="6" s="1"/>
  <c r="AE277" i="6" a="1"/>
  <c r="AE277" i="6" s="1"/>
  <c r="Q609" i="3" a="1"/>
  <c r="Q609" i="3" s="1"/>
  <c r="AT609" i="3" a="1"/>
  <c r="AT609" i="3" s="1"/>
  <c r="P609" i="3" a="1"/>
  <c r="P609" i="3" s="1"/>
  <c r="AU609" i="3" a="1"/>
  <c r="AU609" i="3" s="1"/>
  <c r="AA277" i="6" a="1"/>
  <c r="AA277" i="6" s="1"/>
  <c r="K609" i="3" a="1"/>
  <c r="K609" i="3" s="1"/>
  <c r="Z277" i="6" a="1"/>
  <c r="Z277" i="6" s="1"/>
  <c r="AN609" i="3" a="1"/>
  <c r="AN609" i="3" s="1"/>
  <c r="J609" i="3" a="1"/>
  <c r="J609" i="3" s="1"/>
  <c r="J277" i="6" a="1"/>
  <c r="J277" i="6" s="1"/>
  <c r="AO609" i="3" a="1"/>
  <c r="AO609" i="3" s="1"/>
  <c r="K277" i="6" a="1"/>
  <c r="K277" i="6" s="1"/>
  <c r="S609" i="3" a="1"/>
  <c r="S609" i="3" s="1"/>
  <c r="R609" i="3" a="1"/>
  <c r="R609" i="3" s="1"/>
  <c r="AV609" i="3" a="1"/>
  <c r="AV609" i="3" s="1"/>
  <c r="AW609" i="3" a="1"/>
  <c r="AW609" i="3" s="1"/>
  <c r="AP609" i="3" a="1"/>
  <c r="AP609" i="3" s="1"/>
  <c r="L609" i="3" a="1"/>
  <c r="L609" i="3" s="1"/>
  <c r="M609" i="3" a="1"/>
  <c r="M609" i="3" s="1"/>
  <c r="AQ609" i="3" a="1"/>
  <c r="AQ609" i="3" s="1"/>
  <c r="I608" i="3" a="1"/>
  <c r="I608" i="3" s="1"/>
  <c r="AL608" i="3" a="1"/>
  <c r="AL608" i="3" s="1"/>
  <c r="X276" i="6" a="1"/>
  <c r="X276" i="6" s="1"/>
  <c r="Y276" i="6" a="1"/>
  <c r="Y276" i="6" s="1"/>
  <c r="I276" i="6" a="1"/>
  <c r="I276" i="6" s="1"/>
  <c r="H608" i="3" a="1"/>
  <c r="H608" i="3" s="1"/>
  <c r="AM608" i="3" a="1"/>
  <c r="AM608" i="3" s="1"/>
  <c r="H276" i="6" a="1"/>
  <c r="H276" i="6" s="1"/>
  <c r="P608" i="3" l="1" a="1"/>
  <c r="P608" i="3" s="1"/>
  <c r="AT608" i="3" a="1"/>
  <c r="AT608" i="3" s="1"/>
  <c r="AU608" i="3" a="1"/>
  <c r="AU608" i="3" s="1"/>
  <c r="Q608" i="3" a="1"/>
  <c r="Q608" i="3" s="1"/>
  <c r="AN608" i="3" a="1"/>
  <c r="AN608" i="3" s="1"/>
  <c r="AA276" i="6" a="1"/>
  <c r="AA276" i="6" s="1"/>
  <c r="Z276" i="6" a="1"/>
  <c r="Z276" i="6" s="1"/>
  <c r="K608" i="3" a="1"/>
  <c r="K608" i="3" s="1"/>
  <c r="J276" i="6" a="1"/>
  <c r="J276" i="6" s="1"/>
  <c r="J608" i="3" a="1"/>
  <c r="J608" i="3" s="1"/>
  <c r="AO608" i="3" a="1"/>
  <c r="AO608" i="3" s="1"/>
  <c r="K276" i="6" a="1"/>
  <c r="K276" i="6" s="1"/>
  <c r="N276" i="6" a="1"/>
  <c r="N276" i="6" s="1"/>
  <c r="AE276" i="6" a="1"/>
  <c r="AE276" i="6" s="1"/>
  <c r="O276" i="6" a="1"/>
  <c r="O276" i="6" s="1"/>
  <c r="AD276" i="6" a="1"/>
  <c r="AD276" i="6" s="1"/>
  <c r="AV608" i="3" a="1"/>
  <c r="AV608" i="3" s="1"/>
  <c r="R608" i="3" a="1"/>
  <c r="R608" i="3" s="1"/>
  <c r="AW608" i="3" a="1"/>
  <c r="AW608" i="3" s="1"/>
  <c r="S608" i="3" a="1"/>
  <c r="S608" i="3" s="1"/>
  <c r="AQ608" i="3" a="1"/>
  <c r="AQ608" i="3" s="1"/>
  <c r="M608" i="3" a="1"/>
  <c r="M608" i="3" s="1"/>
  <c r="L608" i="3" a="1"/>
  <c r="L608" i="3" s="1"/>
  <c r="AP608" i="3" a="1"/>
  <c r="AP608" i="3" s="1"/>
  <c r="AD173" i="5" l="1"/>
  <c r="AD276" i="5"/>
  <c r="R173" i="5"/>
  <c r="O173" i="5"/>
  <c r="AL173" i="5"/>
  <c r="AL276" i="5"/>
  <c r="AC173" i="5"/>
  <c r="AC276" i="5"/>
  <c r="AF276" i="5"/>
  <c r="AF173" i="5"/>
  <c r="J173" i="5"/>
  <c r="X173" i="5"/>
  <c r="X276" i="5"/>
  <c r="AG173" i="5"/>
  <c r="AG276" i="5"/>
  <c r="AA276" i="5"/>
  <c r="AA173" i="5"/>
  <c r="I173" i="5"/>
  <c r="P173" i="5"/>
  <c r="AE276" i="5"/>
  <c r="AE173" i="5"/>
  <c r="V173" i="5"/>
  <c r="N173" i="5"/>
  <c r="M173" i="5"/>
  <c r="AH276" i="5"/>
  <c r="AH173" i="5"/>
  <c r="AK276" i="5"/>
  <c r="AK173" i="5"/>
  <c r="AJ276" i="5"/>
  <c r="AJ173" i="5"/>
  <c r="L173" i="5"/>
  <c r="U173" i="5"/>
  <c r="AI173" i="5"/>
  <c r="AI276" i="5"/>
  <c r="Y276" i="5"/>
  <c r="Y173" i="5"/>
  <c r="K173" i="5"/>
  <c r="AO276" i="5"/>
  <c r="AO173" i="5"/>
  <c r="W173" i="5"/>
  <c r="S173" i="5"/>
  <c r="T173" i="5"/>
  <c r="AN276" i="5"/>
  <c r="AN173" i="5"/>
  <c r="Q173" i="5"/>
  <c r="Z276" i="5"/>
  <c r="Z173" i="5"/>
  <c r="AM276" i="5"/>
  <c r="AM173" i="5"/>
  <c r="AB276" i="5"/>
  <c r="AB173" i="5"/>
  <c r="H173" i="5" l="1"/>
  <c r="AP276" i="5"/>
  <c r="AP284" i="5"/>
  <c r="Q11" i="3" a="1"/>
  <c r="Q11" i="3" s="1"/>
  <c r="AT613" i="3" a="1"/>
  <c r="AT613" i="3" s="1"/>
  <c r="AU11" i="3" a="1"/>
  <c r="AU11" i="3" s="1"/>
  <c r="Q613" i="3" a="1"/>
  <c r="Q613" i="3" s="1"/>
  <c r="AU613" i="3" a="1"/>
  <c r="AU613" i="3" s="1"/>
  <c r="AT11" i="3" a="1"/>
  <c r="AT11" i="3" s="1"/>
  <c r="P11" i="3" a="1"/>
  <c r="P11" i="3" s="1"/>
  <c r="P613" i="3" a="1"/>
  <c r="P613" i="3" s="1"/>
  <c r="Q612" i="3" a="1"/>
  <c r="Q612" i="3" s="1"/>
  <c r="AT612" i="3" a="1"/>
  <c r="AT612" i="3" s="1"/>
  <c r="AU612" i="3" a="1"/>
  <c r="AU612" i="3" s="1"/>
  <c r="P612" i="3" a="1"/>
  <c r="P612" i="3" s="1"/>
  <c r="AV11" i="3" a="1"/>
  <c r="AV11" i="3" s="1"/>
  <c r="AW613" i="3" a="1"/>
  <c r="AW613" i="3" s="1"/>
  <c r="R613" i="3" a="1"/>
  <c r="R613" i="3" s="1"/>
  <c r="AV613" i="3" a="1"/>
  <c r="AV613" i="3" s="1"/>
  <c r="S11" i="3" a="1"/>
  <c r="S11" i="3" s="1"/>
  <c r="AW11" i="3" a="1"/>
  <c r="AW11" i="3" s="1"/>
  <c r="R11" i="3" a="1"/>
  <c r="R11" i="3" s="1"/>
  <c r="S613" i="3" a="1"/>
  <c r="S613" i="3" s="1"/>
  <c r="W276" i="5"/>
  <c r="AE281" i="6" a="1"/>
  <c r="AE281" i="6" s="1"/>
  <c r="AD281" i="6" a="1"/>
  <c r="AD281" i="6" s="1"/>
  <c r="O281" i="6" a="1"/>
  <c r="O281" i="6" s="1"/>
  <c r="N281" i="6" a="1"/>
  <c r="N281" i="6" s="1"/>
  <c r="AW612" i="3" a="1"/>
  <c r="AW612" i="3" s="1"/>
  <c r="S612" i="3" a="1"/>
  <c r="S612" i="3" s="1"/>
  <c r="R612" i="3" a="1"/>
  <c r="R612" i="3" s="1"/>
  <c r="AV612" i="3" a="1"/>
  <c r="AV612" i="3" s="1"/>
  <c r="AP613" i="3" a="1"/>
  <c r="AP613" i="3" s="1"/>
  <c r="Z281" i="6" a="1"/>
  <c r="Z281" i="6" s="1"/>
  <c r="AQ11" i="3" a="1"/>
  <c r="AQ11" i="3" s="1"/>
  <c r="AJ11" i="3" a="1"/>
  <c r="AJ11" i="3" s="1"/>
  <c r="AA281" i="6" a="1"/>
  <c r="AA281" i="6" s="1"/>
  <c r="V281" i="6" a="1"/>
  <c r="V281" i="6" s="1"/>
  <c r="AO613" i="3" a="1"/>
  <c r="AO613" i="3" s="1"/>
  <c r="AP11" i="3" a="1"/>
  <c r="AP11" i="3" s="1"/>
  <c r="AN613" i="3" a="1"/>
  <c r="AN613" i="3" s="1"/>
  <c r="AO11" i="3" a="1"/>
  <c r="AO11" i="3" s="1"/>
  <c r="AP16" i="5"/>
  <c r="AJ613" i="3" a="1"/>
  <c r="AJ613" i="3" s="1"/>
  <c r="AN11" i="3" a="1"/>
  <c r="AN11" i="3" s="1"/>
  <c r="AQ613" i="3" a="1"/>
  <c r="AQ613" i="3" s="1"/>
  <c r="M613" i="3" a="1"/>
  <c r="M613" i="3" s="1"/>
  <c r="M11" i="3" a="1"/>
  <c r="M11" i="3" s="1"/>
  <c r="K613" i="3" a="1"/>
  <c r="K613" i="3" s="1"/>
  <c r="F281" i="6" a="1"/>
  <c r="F281" i="6" s="1"/>
  <c r="L613" i="3" a="1"/>
  <c r="L613" i="3" s="1"/>
  <c r="J281" i="6" a="1"/>
  <c r="J281" i="6" s="1"/>
  <c r="F613" i="3" a="1"/>
  <c r="F613" i="3" s="1"/>
  <c r="K281" i="6" a="1"/>
  <c r="K281" i="6" s="1"/>
  <c r="L11" i="3" a="1"/>
  <c r="L11" i="3" s="1"/>
  <c r="J11" i="3" a="1"/>
  <c r="J11" i="3" s="1"/>
  <c r="K11" i="3" a="1"/>
  <c r="K11" i="3" s="1"/>
  <c r="J613" i="3" a="1"/>
  <c r="J613" i="3" s="1"/>
  <c r="F11" i="3" a="1"/>
  <c r="F11" i="3" s="1"/>
  <c r="H281" i="6" a="1"/>
  <c r="H281" i="6" s="1"/>
  <c r="I11" i="3" a="1"/>
  <c r="I11" i="3" s="1"/>
  <c r="I613" i="3" a="1"/>
  <c r="I613" i="3" s="1"/>
  <c r="I281" i="6" a="1"/>
  <c r="I281" i="6" s="1"/>
  <c r="AL613" i="3" a="1"/>
  <c r="AL613" i="3" s="1"/>
  <c r="AM11" i="3" a="1"/>
  <c r="AM11" i="3" s="1"/>
  <c r="X281" i="6" a="1"/>
  <c r="X281" i="6" s="1"/>
  <c r="Y281" i="6" a="1"/>
  <c r="Y281" i="6" s="1"/>
  <c r="AM613" i="3" a="1"/>
  <c r="AM613" i="3" s="1"/>
  <c r="AL11" i="3" a="1"/>
  <c r="AL11" i="3" s="1"/>
  <c r="H613" i="3" a="1"/>
  <c r="H613" i="3" s="1"/>
  <c r="H11" i="3" a="1"/>
  <c r="H11" i="3" s="1"/>
  <c r="AP182" i="5"/>
  <c r="AP173" i="5"/>
  <c r="AP283" i="5" l="1"/>
  <c r="AJ612" i="3" a="1"/>
  <c r="AJ612" i="3" s="1"/>
  <c r="AP181" i="5"/>
  <c r="V280" i="6" a="1"/>
  <c r="V280" i="6" s="1"/>
  <c r="AQ612" i="3" a="1"/>
  <c r="AQ612" i="3" s="1"/>
  <c r="M612" i="3" a="1"/>
  <c r="M612" i="3" s="1"/>
  <c r="L612" i="3" a="1"/>
  <c r="L612" i="3" s="1"/>
  <c r="K280" i="6" a="1"/>
  <c r="K280" i="6" s="1"/>
  <c r="K612" i="3" a="1"/>
  <c r="K612" i="3" s="1"/>
  <c r="J612" i="3" a="1"/>
  <c r="J612" i="3" s="1"/>
  <c r="AO612" i="3" a="1"/>
  <c r="AO612" i="3" s="1"/>
  <c r="AA280" i="6" a="1"/>
  <c r="AA280" i="6" s="1"/>
  <c r="Z280" i="6" a="1"/>
  <c r="Z280" i="6" s="1"/>
  <c r="AN612" i="3" a="1"/>
  <c r="AN612" i="3" s="1"/>
  <c r="F280" i="6" a="1"/>
  <c r="F280" i="6" s="1"/>
  <c r="AP612" i="3" a="1"/>
  <c r="AP612" i="3" s="1"/>
  <c r="J280" i="6" a="1"/>
  <c r="J280" i="6" s="1"/>
  <c r="F612" i="3" a="1"/>
  <c r="F612" i="3" s="1"/>
  <c r="Y280" i="6" a="1"/>
  <c r="Y280" i="6" s="1"/>
  <c r="X280" i="6" a="1"/>
  <c r="X280" i="6" s="1"/>
  <c r="I612" i="3" a="1"/>
  <c r="I612" i="3" s="1"/>
  <c r="H612" i="3" a="1"/>
  <c r="H612" i="3" s="1"/>
  <c r="H280" i="6" a="1"/>
  <c r="H280" i="6" s="1"/>
  <c r="I280" i="6" a="1"/>
  <c r="I280" i="6" s="1"/>
  <c r="AM612" i="3" a="1"/>
  <c r="AM612" i="3" s="1"/>
  <c r="AL612" i="3" a="1"/>
  <c r="AL612" i="3" s="1"/>
  <c r="AK609" i="3"/>
  <c r="AK610" i="3"/>
  <c r="G609" i="3"/>
  <c r="AK611" i="3"/>
  <c r="G611" i="3"/>
  <c r="G610" i="3"/>
  <c r="AK608" i="3"/>
  <c r="G608" i="3"/>
  <c r="G278" i="6"/>
  <c r="W279" i="6"/>
  <c r="G279" i="6"/>
  <c r="G277" i="6"/>
  <c r="W277" i="6"/>
  <c r="W278" i="6"/>
  <c r="G276" i="6"/>
  <c r="W276" i="6"/>
  <c r="N280" i="6" a="1"/>
  <c r="N280" i="6" s="1"/>
  <c r="O280" i="6" a="1"/>
  <c r="O280" i="6" s="1"/>
  <c r="AD280" i="6" a="1"/>
  <c r="AD280" i="6" s="1"/>
  <c r="AE280" i="6" a="1"/>
  <c r="AE280" i="6" s="1"/>
  <c r="W280" i="6" l="1"/>
  <c r="W281" i="6" s="1"/>
  <c r="G280" i="6"/>
  <c r="G281" i="6" s="1"/>
  <c r="AK612" i="3"/>
  <c r="AK613" i="3" s="1"/>
  <c r="G612" i="3"/>
  <c r="G613" i="3" s="1"/>
  <c r="AP71" i="5" l="1"/>
  <c r="AP244" i="5"/>
  <c r="AP89" i="5"/>
  <c r="AP92" i="5" l="1"/>
  <c r="AP37" i="5"/>
  <c r="AJ362" i="3" a="1"/>
  <c r="AJ362" i="3" s="1"/>
  <c r="F362" i="3" a="1"/>
  <c r="F362" i="3" s="1"/>
  <c r="AJ152" i="3" a="1"/>
  <c r="AJ152" i="3" s="1"/>
  <c r="F152" i="3" a="1"/>
  <c r="F152" i="3" s="1"/>
  <c r="AJ154" i="3" a="1"/>
  <c r="AJ154" i="3" s="1"/>
  <c r="F154" i="3" a="1"/>
  <c r="F154" i="3" s="1"/>
  <c r="F250" i="3" a="1"/>
  <c r="F250" i="3" s="1"/>
  <c r="F123" i="6" a="1"/>
  <c r="F123" i="6" s="1"/>
  <c r="AJ250" i="3" a="1"/>
  <c r="AJ250" i="3" s="1"/>
  <c r="V123" i="6" a="1"/>
  <c r="V123" i="6" s="1"/>
  <c r="AP35" i="5"/>
  <c r="F361" i="3" l="1" a="1"/>
  <c r="F361" i="3" s="1"/>
  <c r="AP36" i="5"/>
  <c r="AJ148" i="3" a="1"/>
  <c r="AJ148" i="3" s="1"/>
  <c r="AJ361" i="3" a="1"/>
  <c r="AJ361" i="3" s="1"/>
  <c r="F148" i="3" a="1"/>
  <c r="F148" i="3" s="1"/>
  <c r="AP88" i="5"/>
  <c r="P154" i="3" l="1" a="1"/>
  <c r="P154" i="3" s="1"/>
  <c r="AU154" i="3" a="1"/>
  <c r="AU154" i="3" s="1"/>
  <c r="Q154" i="3" a="1"/>
  <c r="Q154" i="3" s="1"/>
  <c r="AT154" i="3" a="1"/>
  <c r="AT154" i="3" s="1"/>
  <c r="Q250" i="3" a="1"/>
  <c r="Q250" i="3" s="1"/>
  <c r="P250" i="3" a="1"/>
  <c r="P250" i="3" s="1"/>
  <c r="AT250" i="3" a="1"/>
  <c r="AT250" i="3" s="1"/>
  <c r="AU250" i="3" a="1"/>
  <c r="AU250" i="3" s="1"/>
  <c r="K123" i="6" a="1"/>
  <c r="K123" i="6" s="1"/>
  <c r="J250" i="3" a="1"/>
  <c r="J250" i="3" s="1"/>
  <c r="AO154" i="3" a="1"/>
  <c r="AO154" i="3" s="1"/>
  <c r="K154" i="3" a="1"/>
  <c r="K154" i="3" s="1"/>
  <c r="AN154" i="3" a="1"/>
  <c r="AN154" i="3" s="1"/>
  <c r="J123" i="6" a="1"/>
  <c r="J123" i="6" s="1"/>
  <c r="AN250" i="3" a="1"/>
  <c r="AN250" i="3" s="1"/>
  <c r="K250" i="3" a="1"/>
  <c r="K250" i="3" s="1"/>
  <c r="AO250" i="3" a="1"/>
  <c r="AO250" i="3" s="1"/>
  <c r="Z123" i="6" a="1"/>
  <c r="Z123" i="6" s="1"/>
  <c r="J154" i="3" a="1"/>
  <c r="J154" i="3" s="1"/>
  <c r="AA123" i="6" a="1"/>
  <c r="AA123" i="6" s="1"/>
  <c r="AD123" i="6" a="1"/>
  <c r="AD123" i="6" s="1"/>
  <c r="O123" i="6" a="1"/>
  <c r="O123" i="6" s="1"/>
  <c r="N123" i="6" a="1"/>
  <c r="N123" i="6" s="1"/>
  <c r="AE123" i="6" a="1"/>
  <c r="AE123" i="6" s="1"/>
  <c r="R154" i="3" a="1"/>
  <c r="R154" i="3" s="1"/>
  <c r="AV250" i="3" a="1"/>
  <c r="AV250" i="3" s="1"/>
  <c r="R250" i="3" a="1"/>
  <c r="R250" i="3" s="1"/>
  <c r="S154" i="3" a="1"/>
  <c r="S154" i="3" s="1"/>
  <c r="S250" i="3" a="1"/>
  <c r="S250" i="3" s="1"/>
  <c r="AW250" i="3" a="1"/>
  <c r="AW250" i="3" s="1"/>
  <c r="AW154" i="3" a="1"/>
  <c r="AW154" i="3" s="1"/>
  <c r="AV154" i="3" a="1"/>
  <c r="AV154" i="3" s="1"/>
  <c r="AP154" i="3" a="1"/>
  <c r="AP154" i="3" s="1"/>
  <c r="AQ154" i="3" a="1"/>
  <c r="AQ154" i="3" s="1"/>
  <c r="L154" i="3" a="1"/>
  <c r="L154" i="3" s="1"/>
  <c r="M250" i="3" a="1"/>
  <c r="M250" i="3" s="1"/>
  <c r="M154" i="3" a="1"/>
  <c r="M154" i="3" s="1"/>
  <c r="AQ250" i="3" a="1"/>
  <c r="AQ250" i="3" s="1"/>
  <c r="AP250" i="3" a="1"/>
  <c r="AP250" i="3" s="1"/>
  <c r="L250" i="3" a="1"/>
  <c r="L250" i="3" s="1"/>
  <c r="H123" i="6" l="1" a="1"/>
  <c r="H123" i="6" s="1"/>
  <c r="AM250" i="3" a="1"/>
  <c r="AM250" i="3" s="1"/>
  <c r="H154" i="3" a="1"/>
  <c r="H154" i="3" s="1"/>
  <c r="I154" i="3" a="1"/>
  <c r="I154" i="3" s="1"/>
  <c r="H250" i="3" a="1"/>
  <c r="H250" i="3" s="1"/>
  <c r="I250" i="3" a="1"/>
  <c r="I250" i="3" s="1"/>
  <c r="X123" i="6" a="1"/>
  <c r="X123" i="6" s="1"/>
  <c r="AL250" i="3" a="1"/>
  <c r="AL250" i="3" s="1"/>
  <c r="AM154" i="3" a="1"/>
  <c r="AM154" i="3" s="1"/>
  <c r="Y123" i="6" a="1"/>
  <c r="Y123" i="6" s="1"/>
  <c r="AL154" i="3" a="1"/>
  <c r="AL154" i="3" s="1"/>
  <c r="I123" i="6" a="1"/>
  <c r="I123" i="6" s="1"/>
  <c r="S148" i="3" l="1" a="1"/>
  <c r="S148" i="3" s="1"/>
  <c r="R148" i="3" a="1"/>
  <c r="R148" i="3" s="1"/>
  <c r="AW148" i="3" a="1"/>
  <c r="AW148" i="3" s="1"/>
  <c r="AV148" i="3" a="1"/>
  <c r="AV148" i="3" s="1"/>
  <c r="AV361" i="3" a="1"/>
  <c r="AV361" i="3" s="1"/>
  <c r="R361" i="3" a="1"/>
  <c r="R361" i="3" s="1"/>
  <c r="AW361" i="3" a="1"/>
  <c r="AW361" i="3" s="1"/>
  <c r="S361" i="3" a="1"/>
  <c r="S361" i="3" s="1"/>
  <c r="M361" i="3" a="1"/>
  <c r="M361" i="3" s="1"/>
  <c r="M148" i="3" a="1"/>
  <c r="M148" i="3" s="1"/>
  <c r="AQ148" i="3" a="1"/>
  <c r="AQ148" i="3" s="1"/>
  <c r="AQ361" i="3" a="1"/>
  <c r="AQ361" i="3" s="1"/>
  <c r="AP148" i="3" a="1"/>
  <c r="AP148" i="3" s="1"/>
  <c r="L361" i="3" a="1"/>
  <c r="L361" i="3" s="1"/>
  <c r="AP361" i="3" a="1"/>
  <c r="AP361" i="3" s="1"/>
  <c r="L148" i="3" a="1"/>
  <c r="L148" i="3" s="1"/>
  <c r="AW152" i="3" l="1" a="1"/>
  <c r="AW152" i="3" s="1"/>
  <c r="AV362" i="3" a="1"/>
  <c r="AV362" i="3" s="1"/>
  <c r="R362" i="3" a="1"/>
  <c r="R362" i="3" s="1"/>
  <c r="AV152" i="3" a="1"/>
  <c r="AV152" i="3" s="1"/>
  <c r="R152" i="3" a="1"/>
  <c r="R152" i="3" s="1"/>
  <c r="AW362" i="3" a="1"/>
  <c r="AW362" i="3" s="1"/>
  <c r="S152" i="3" a="1"/>
  <c r="S152" i="3" s="1"/>
  <c r="S362" i="3" a="1"/>
  <c r="S362" i="3" s="1"/>
  <c r="L362" i="3" a="1"/>
  <c r="L362" i="3" s="1"/>
  <c r="AQ152" i="3" a="1"/>
  <c r="AQ152" i="3" s="1"/>
  <c r="AP152" i="3" a="1"/>
  <c r="AP152" i="3" s="1"/>
  <c r="M362" i="3" a="1"/>
  <c r="M362" i="3" s="1"/>
  <c r="AQ362" i="3" a="1"/>
  <c r="AQ362" i="3" s="1"/>
  <c r="AP362" i="3" a="1"/>
  <c r="AP362" i="3" s="1"/>
  <c r="L152" i="3" a="1"/>
  <c r="L152" i="3" s="1"/>
  <c r="M152" i="3" a="1"/>
  <c r="M152" i="3" s="1"/>
  <c r="AT152" i="3" l="1" a="1"/>
  <c r="AT152" i="3" s="1"/>
  <c r="P362" i="3" a="1"/>
  <c r="P362" i="3" s="1"/>
  <c r="AU362" i="3" a="1"/>
  <c r="AU362" i="3" s="1"/>
  <c r="P152" i="3" a="1"/>
  <c r="P152" i="3" s="1"/>
  <c r="AT362" i="3" a="1"/>
  <c r="AT362" i="3" s="1"/>
  <c r="Q152" i="3" a="1"/>
  <c r="Q152" i="3" s="1"/>
  <c r="Q362" i="3" a="1"/>
  <c r="Q362" i="3" s="1"/>
  <c r="AU152" i="3" a="1"/>
  <c r="AU152" i="3" s="1"/>
  <c r="AO362" i="3" a="1"/>
  <c r="AO362" i="3" s="1"/>
  <c r="K362" i="3" a="1"/>
  <c r="K362" i="3" s="1"/>
  <c r="K152" i="3" a="1"/>
  <c r="K152" i="3" s="1"/>
  <c r="AN152" i="3" a="1"/>
  <c r="AN152" i="3" s="1"/>
  <c r="AN362" i="3" a="1"/>
  <c r="AN362" i="3" s="1"/>
  <c r="J152" i="3" a="1"/>
  <c r="J152" i="3" s="1"/>
  <c r="J362" i="3" a="1"/>
  <c r="J362" i="3" s="1"/>
  <c r="AO152" i="3" a="1"/>
  <c r="AO152" i="3" s="1"/>
  <c r="Q148" i="3" l="1" a="1"/>
  <c r="Q148" i="3" s="1"/>
  <c r="AU361" i="3" a="1"/>
  <c r="AU361" i="3" s="1"/>
  <c r="AU148" i="3" a="1"/>
  <c r="AU148" i="3" s="1"/>
  <c r="AT361" i="3" a="1"/>
  <c r="AT361" i="3" s="1"/>
  <c r="Q361" i="3" a="1"/>
  <c r="Q361" i="3" s="1"/>
  <c r="P148" i="3" a="1"/>
  <c r="P148" i="3" s="1"/>
  <c r="AT148" i="3" a="1"/>
  <c r="AT148" i="3" s="1"/>
  <c r="P361" i="3" a="1"/>
  <c r="P361" i="3" s="1"/>
  <c r="AN361" i="3" a="1"/>
  <c r="AN361" i="3" s="1"/>
  <c r="J148" i="3" a="1"/>
  <c r="J148" i="3" s="1"/>
  <c r="AO361" i="3" a="1"/>
  <c r="AO361" i="3" s="1"/>
  <c r="J361" i="3" a="1"/>
  <c r="J361" i="3" s="1"/>
  <c r="AO148" i="3" a="1"/>
  <c r="AO148" i="3" s="1"/>
  <c r="AN148" i="3" a="1"/>
  <c r="AN148" i="3" s="1"/>
  <c r="K148" i="3" a="1"/>
  <c r="K148" i="3" s="1"/>
  <c r="K361" i="3" a="1"/>
  <c r="K361" i="3" s="1"/>
  <c r="AL148" i="3" l="1" a="1"/>
  <c r="AL148" i="3" s="1"/>
  <c r="I148" i="3" a="1"/>
  <c r="I148" i="3" s="1"/>
  <c r="H148" i="3" a="1"/>
  <c r="H148" i="3" s="1"/>
  <c r="I361" i="3" a="1"/>
  <c r="I361" i="3" s="1"/>
  <c r="H361" i="3" a="1"/>
  <c r="H361" i="3" s="1"/>
  <c r="AM148" i="3" a="1"/>
  <c r="AM148" i="3" s="1"/>
  <c r="AL361" i="3" a="1"/>
  <c r="AL361" i="3" s="1"/>
  <c r="AM361" i="3" a="1"/>
  <c r="AM361" i="3" s="1"/>
  <c r="AM362" i="3" l="1" a="1"/>
  <c r="AM362" i="3" s="1"/>
  <c r="H362" i="3" a="1"/>
  <c r="H362" i="3" s="1"/>
  <c r="AL362" i="3" a="1"/>
  <c r="AL362" i="3" s="1"/>
  <c r="I152" i="3" a="1"/>
  <c r="I152" i="3" s="1"/>
  <c r="AM152" i="3" a="1"/>
  <c r="AM152" i="3" s="1"/>
  <c r="I362" i="3" a="1"/>
  <c r="I362" i="3" s="1"/>
  <c r="AL152" i="3" a="1"/>
  <c r="AL152" i="3" s="1"/>
  <c r="H152" i="3" a="1"/>
  <c r="H152" i="3" s="1"/>
  <c r="AW715" i="3" l="1" a="1"/>
  <c r="AW715" i="3" s="1"/>
  <c r="R715" i="3" a="1"/>
  <c r="R715" i="3" s="1"/>
  <c r="S715" i="3" a="1"/>
  <c r="S715" i="3" s="1"/>
  <c r="AV715" i="3" a="1"/>
  <c r="AV715" i="3" s="1"/>
  <c r="Q715" i="3" a="1"/>
  <c r="Q715" i="3" s="1"/>
  <c r="AU715" i="3" a="1"/>
  <c r="AU715" i="3" s="1"/>
  <c r="P715" i="3" a="1"/>
  <c r="P715" i="3" s="1"/>
  <c r="AT715" i="3" a="1"/>
  <c r="AT715" i="3" s="1"/>
  <c r="AN715" i="3" l="1" a="1"/>
  <c r="AN715" i="3" s="1"/>
  <c r="AJ715" i="3" a="1"/>
  <c r="AJ715" i="3" s="1"/>
  <c r="AQ715" i="3" a="1"/>
  <c r="AQ715" i="3" s="1"/>
  <c r="AP715" i="3" a="1"/>
  <c r="AP715" i="3" s="1"/>
  <c r="AO715" i="3" a="1"/>
  <c r="AO715" i="3" s="1"/>
  <c r="AP194" i="5"/>
  <c r="M715" i="3" a="1"/>
  <c r="M715" i="3" s="1"/>
  <c r="L715" i="3" a="1"/>
  <c r="L715" i="3" s="1"/>
  <c r="K715" i="3" a="1"/>
  <c r="K715" i="3" s="1"/>
  <c r="J715" i="3" a="1"/>
  <c r="J715" i="3" s="1"/>
  <c r="F715" i="3" a="1"/>
  <c r="F715" i="3" s="1"/>
  <c r="AM715" i="3" a="1"/>
  <c r="AM715" i="3" s="1"/>
  <c r="I715" i="3" a="1"/>
  <c r="I715" i="3" s="1"/>
  <c r="H715" i="3" a="1"/>
  <c r="H715" i="3" s="1"/>
  <c r="AL715" i="3" a="1"/>
  <c r="AL715" i="3" s="1"/>
  <c r="AP96" i="5" l="1"/>
  <c r="AG80" i="5" l="1"/>
  <c r="W80" i="5"/>
  <c r="T80" i="5"/>
  <c r="U80" i="5"/>
  <c r="AN80" i="5"/>
  <c r="X80" i="5"/>
  <c r="AK80" i="5"/>
  <c r="AD80" i="5"/>
  <c r="AC80" i="5"/>
  <c r="V80" i="5"/>
  <c r="AA80" i="5"/>
  <c r="AF80" i="5"/>
  <c r="Z80" i="5"/>
  <c r="AH80" i="5"/>
  <c r="AI80" i="5"/>
  <c r="AO80" i="5"/>
  <c r="AB80" i="5"/>
  <c r="AE80" i="5"/>
  <c r="AL80" i="5"/>
  <c r="Y80" i="5"/>
  <c r="AM80" i="5"/>
  <c r="AJ80" i="5"/>
  <c r="AP95" i="5" l="1"/>
  <c r="AP80" i="5"/>
  <c r="AU364" i="3" a="1"/>
  <c r="AU364" i="3" s="1"/>
  <c r="AT364" i="3" a="1"/>
  <c r="AT364" i="3" s="1"/>
  <c r="P364" i="3" a="1"/>
  <c r="P364" i="3" s="1"/>
  <c r="Q364" i="3" a="1"/>
  <c r="Q364" i="3" s="1"/>
  <c r="AP91" i="5" l="1"/>
  <c r="F364" i="3" a="1"/>
  <c r="F364" i="3" s="1"/>
  <c r="AJ364" i="3" a="1"/>
  <c r="AJ364" i="3" s="1"/>
  <c r="AL364" i="3" a="1"/>
  <c r="AL364" i="3" s="1"/>
  <c r="AM364" i="3" a="1"/>
  <c r="AM364" i="3" s="1"/>
  <c r="H364" i="3" a="1"/>
  <c r="H364" i="3" s="1"/>
  <c r="I364" i="3" a="1"/>
  <c r="I364" i="3" s="1"/>
  <c r="J364" i="3" a="1"/>
  <c r="J364" i="3" s="1"/>
  <c r="K364" i="3" a="1"/>
  <c r="K364" i="3" s="1"/>
  <c r="AO364" i="3" a="1"/>
  <c r="AO364" i="3" s="1"/>
  <c r="AN364" i="3" a="1"/>
  <c r="AN364" i="3" s="1"/>
  <c r="S80" i="5"/>
  <c r="R80" i="5" l="1"/>
  <c r="Q80" i="5" l="1"/>
  <c r="O80" i="5" l="1"/>
  <c r="P80" i="5"/>
  <c r="N80" i="5" l="1"/>
  <c r="M80" i="5" l="1"/>
  <c r="L80" i="5"/>
  <c r="J80" i="5" l="1"/>
  <c r="K80" i="5"/>
  <c r="H80" i="5" l="1"/>
  <c r="R364" i="3" l="1" a="1"/>
  <c r="R364" i="3" s="1"/>
  <c r="S364" i="3" a="1"/>
  <c r="S364" i="3" s="1"/>
  <c r="AW364" i="3" a="1"/>
  <c r="AW364" i="3" s="1"/>
  <c r="AV364" i="3" a="1"/>
  <c r="AV364" i="3" s="1"/>
  <c r="AP364" i="3" a="1"/>
  <c r="AP364" i="3" s="1"/>
  <c r="AQ364" i="3" a="1"/>
  <c r="AQ364" i="3" s="1"/>
  <c r="M364" i="3" a="1"/>
  <c r="M364" i="3" s="1"/>
  <c r="L364" i="3" a="1"/>
  <c r="L364" i="3" s="1"/>
  <c r="I80" i="5"/>
  <c r="AT21" i="3" l="1" a="1"/>
  <c r="AT21" i="3" s="1"/>
  <c r="P9" i="3" a="1"/>
  <c r="P9" i="3" s="1"/>
  <c r="Q9" i="3" a="1"/>
  <c r="Q9" i="3" s="1"/>
  <c r="AT9" i="3" a="1"/>
  <c r="AT9" i="3" s="1"/>
  <c r="Q365" i="3" a="1"/>
  <c r="Q365" i="3" s="1"/>
  <c r="AT365" i="3" a="1"/>
  <c r="AT365" i="3" s="1"/>
  <c r="AU365" i="3" a="1"/>
  <c r="AU365" i="3" s="1"/>
  <c r="AU9" i="3" a="1"/>
  <c r="AU9" i="3" s="1"/>
  <c r="Q21" i="3" a="1"/>
  <c r="Q21" i="3" s="1"/>
  <c r="P365" i="3" a="1"/>
  <c r="P365" i="3" s="1"/>
  <c r="P21" i="3" a="1"/>
  <c r="P21" i="3" s="1"/>
  <c r="AU21" i="3" a="1"/>
  <c r="AU21" i="3" s="1"/>
  <c r="R21" i="3" l="1" a="1"/>
  <c r="R21" i="3" s="1"/>
  <c r="S9" i="3" a="1"/>
  <c r="S9" i="3" s="1"/>
  <c r="AW365" i="3" a="1"/>
  <c r="AW365" i="3" s="1"/>
  <c r="R9" i="3" a="1"/>
  <c r="R9" i="3" s="1"/>
  <c r="S365" i="3" a="1"/>
  <c r="S365" i="3" s="1"/>
  <c r="S21" i="3" a="1"/>
  <c r="S21" i="3" s="1"/>
  <c r="AV21" i="3" a="1"/>
  <c r="AV21" i="3" s="1"/>
  <c r="AV365" i="3" a="1"/>
  <c r="AV365" i="3" s="1"/>
  <c r="AV9" i="3" a="1"/>
  <c r="AV9" i="3" s="1"/>
  <c r="AW21" i="3" a="1"/>
  <c r="AW21" i="3" s="1"/>
  <c r="AW9" i="3" a="1"/>
  <c r="AW9" i="3" s="1"/>
  <c r="R365" i="3" a="1"/>
  <c r="R365" i="3" s="1"/>
  <c r="AQ21" i="3" l="1" a="1"/>
  <c r="AQ21" i="3" s="1"/>
  <c r="AN365" i="3" a="1"/>
  <c r="AN365" i="3" s="1"/>
  <c r="J365" i="3" a="1"/>
  <c r="J365" i="3" s="1"/>
  <c r="M9" i="3" a="1"/>
  <c r="M9" i="3" s="1"/>
  <c r="H21" i="3" a="1"/>
  <c r="H21" i="3" s="1"/>
  <c r="I9" i="3" a="1"/>
  <c r="I9" i="3" s="1"/>
  <c r="I21" i="3" a="1"/>
  <c r="I21" i="3" s="1"/>
  <c r="AJ21" i="3" a="1"/>
  <c r="AJ21" i="3" s="1"/>
  <c r="AJ365" i="3" a="1"/>
  <c r="AJ365" i="3" s="1"/>
  <c r="K9" i="3" a="1"/>
  <c r="K9" i="3" s="1"/>
  <c r="AL9" i="3" a="1"/>
  <c r="AL9" i="3" s="1"/>
  <c r="H9" i="3" a="1"/>
  <c r="H9" i="3" s="1"/>
  <c r="AL21" i="3" a="1"/>
  <c r="AL21" i="3" s="1"/>
  <c r="J9" i="3" a="1"/>
  <c r="J9" i="3" s="1"/>
  <c r="AP9" i="3" a="1"/>
  <c r="AP9" i="3" s="1"/>
  <c r="AQ9" i="3" a="1"/>
  <c r="AQ9" i="3" s="1"/>
  <c r="M21" i="3" a="1"/>
  <c r="M21" i="3" s="1"/>
  <c r="K365" i="3" a="1"/>
  <c r="K365" i="3" s="1"/>
  <c r="AM9" i="3" a="1"/>
  <c r="AM9" i="3" s="1"/>
  <c r="AM21" i="3" a="1"/>
  <c r="AM21" i="3" s="1"/>
  <c r="L9" i="3" a="1"/>
  <c r="L9" i="3" s="1"/>
  <c r="AO21" i="3" a="1"/>
  <c r="AO21" i="3" s="1"/>
  <c r="AJ9" i="3" a="1"/>
  <c r="AJ9" i="3" s="1"/>
  <c r="L365" i="3" a="1"/>
  <c r="L365" i="3" s="1"/>
  <c r="L21" i="3" a="1"/>
  <c r="L21" i="3" s="1"/>
  <c r="AP14" i="5"/>
  <c r="AM365" i="3" a="1"/>
  <c r="AM365" i="3" s="1"/>
  <c r="AO9" i="3" a="1"/>
  <c r="AO9" i="3" s="1"/>
  <c r="AN21" i="3" a="1"/>
  <c r="AN21" i="3" s="1"/>
  <c r="AQ365" i="3" a="1"/>
  <c r="AQ365" i="3" s="1"/>
  <c r="J21" i="3" a="1"/>
  <c r="J21" i="3" s="1"/>
  <c r="K21" i="3" a="1"/>
  <c r="K21" i="3" s="1"/>
  <c r="I365" i="3" a="1"/>
  <c r="I365" i="3" s="1"/>
  <c r="AN9" i="3" a="1"/>
  <c r="AN9" i="3" s="1"/>
  <c r="AP365" i="3" a="1"/>
  <c r="AP365" i="3" s="1"/>
  <c r="F365" i="3" a="1"/>
  <c r="F365" i="3" s="1"/>
  <c r="F9" i="3" a="1"/>
  <c r="F9" i="3" s="1"/>
  <c r="AL365" i="3" a="1"/>
  <c r="AL365" i="3" s="1"/>
  <c r="H365" i="3" a="1"/>
  <c r="H365" i="3" s="1"/>
  <c r="AP21" i="3" a="1"/>
  <c r="AP21" i="3" s="1"/>
  <c r="AO365" i="3" a="1"/>
  <c r="AO365" i="3" s="1"/>
  <c r="F21" i="3" a="1"/>
  <c r="F21" i="3" s="1"/>
  <c r="M365" i="3" a="1"/>
  <c r="M365" i="3" s="1"/>
  <c r="AP97" i="5"/>
  <c r="G365" i="3" l="1"/>
  <c r="AK363" i="3"/>
  <c r="G363" i="3"/>
  <c r="AK362" i="3"/>
  <c r="G362" i="3"/>
  <c r="AK361" i="3"/>
  <c r="G361" i="3"/>
  <c r="AK364" i="3"/>
  <c r="G364" i="3"/>
  <c r="AK365" i="3"/>
  <c r="S254" i="3" l="1" a="1"/>
  <c r="S254" i="3" s="1"/>
  <c r="AW254" i="3" a="1"/>
  <c r="AW254" i="3" s="1"/>
  <c r="R254" i="3" a="1"/>
  <c r="R254" i="3" s="1"/>
  <c r="AV254" i="3" a="1"/>
  <c r="AV254" i="3" s="1"/>
  <c r="AU254" i="3" a="1"/>
  <c r="AU254" i="3" s="1"/>
  <c r="AT254" i="3" a="1"/>
  <c r="AT254" i="3" s="1"/>
  <c r="P254" i="3" a="1"/>
  <c r="P254" i="3" s="1"/>
  <c r="Q254" i="3" a="1"/>
  <c r="Q254" i="3" s="1"/>
  <c r="R819" i="3" a="1"/>
  <c r="R819" i="3" s="1"/>
  <c r="AW819" i="3" a="1"/>
  <c r="AW819" i="3" s="1"/>
  <c r="AV819" i="3" a="1"/>
  <c r="AV819" i="3" s="1"/>
  <c r="S819" i="3" a="1"/>
  <c r="S819" i="3" s="1"/>
  <c r="AT819" i="3" a="1"/>
  <c r="AT819" i="3" s="1"/>
  <c r="P819" i="3" a="1"/>
  <c r="P819" i="3" s="1"/>
  <c r="AU819" i="3" a="1"/>
  <c r="AU819" i="3" s="1"/>
  <c r="Q819" i="3" a="1"/>
  <c r="Q819" i="3" s="1"/>
  <c r="AV818" i="3" l="1" a="1"/>
  <c r="AV818" i="3" s="1"/>
  <c r="R818" i="3" a="1"/>
  <c r="R818" i="3" s="1"/>
  <c r="S818" i="3" a="1"/>
  <c r="S818" i="3" s="1"/>
  <c r="AW818" i="3" a="1"/>
  <c r="AW818" i="3" s="1"/>
  <c r="I49" i="5"/>
  <c r="L49" i="5"/>
  <c r="J49" i="5"/>
  <c r="N49" i="5"/>
  <c r="AW253" i="3" a="1"/>
  <c r="AW253" i="3" s="1"/>
  <c r="AV253" i="3" a="1"/>
  <c r="AV253" i="3" s="1"/>
  <c r="R253" i="3" a="1"/>
  <c r="R253" i="3" s="1"/>
  <c r="S253" i="3" a="1"/>
  <c r="S253" i="3" s="1"/>
  <c r="U49" i="5"/>
  <c r="S49" i="5"/>
  <c r="M49" i="5"/>
  <c r="R49" i="5"/>
  <c r="Q49" i="5"/>
  <c r="T49" i="5"/>
  <c r="AU249" i="3" a="1"/>
  <c r="AU249" i="3" s="1"/>
  <c r="AT249" i="3" a="1"/>
  <c r="AT249" i="3" s="1"/>
  <c r="AU151" i="3" a="1"/>
  <c r="AU151" i="3" s="1"/>
  <c r="Q151" i="3" a="1"/>
  <c r="Q151" i="3" s="1"/>
  <c r="AT151" i="3" a="1"/>
  <c r="AT151" i="3" s="1"/>
  <c r="Q249" i="3" a="1"/>
  <c r="Q249" i="3" s="1"/>
  <c r="P151" i="3" a="1"/>
  <c r="P151" i="3" s="1"/>
  <c r="P249" i="3" a="1"/>
  <c r="P249" i="3" s="1"/>
  <c r="AW249" i="3" a="1"/>
  <c r="AW249" i="3" s="1"/>
  <c r="R151" i="3" a="1"/>
  <c r="R151" i="3" s="1"/>
  <c r="AV249" i="3" a="1"/>
  <c r="AV249" i="3" s="1"/>
  <c r="R249" i="3" a="1"/>
  <c r="R249" i="3" s="1"/>
  <c r="AW151" i="3" a="1"/>
  <c r="AW151" i="3" s="1"/>
  <c r="S151" i="3" a="1"/>
  <c r="S151" i="3" s="1"/>
  <c r="AV151" i="3" a="1"/>
  <c r="AV151" i="3" s="1"/>
  <c r="S249" i="3" a="1"/>
  <c r="S249" i="3" s="1"/>
  <c r="AE122" i="6" a="1"/>
  <c r="AE122" i="6" s="1"/>
  <c r="AD122" i="6" a="1"/>
  <c r="AD122" i="6" s="1"/>
  <c r="N122" i="6" a="1"/>
  <c r="N122" i="6" s="1"/>
  <c r="O122" i="6" a="1"/>
  <c r="O122" i="6" s="1"/>
  <c r="V49" i="5"/>
  <c r="O49" i="5"/>
  <c r="K49" i="5"/>
  <c r="AU253" i="3" a="1"/>
  <c r="AU253" i="3" s="1"/>
  <c r="AT253" i="3" a="1"/>
  <c r="AT253" i="3" s="1"/>
  <c r="P253" i="3" a="1"/>
  <c r="P253" i="3" s="1"/>
  <c r="Q253" i="3" a="1"/>
  <c r="Q253" i="3" s="1"/>
  <c r="AT818" i="3" a="1"/>
  <c r="AT818" i="3" s="1"/>
  <c r="AU818" i="3" a="1"/>
  <c r="AU818" i="3" s="1"/>
  <c r="Q818" i="3" a="1"/>
  <c r="Q818" i="3" s="1"/>
  <c r="P818" i="3" a="1"/>
  <c r="P818" i="3" s="1"/>
  <c r="P49" i="5"/>
  <c r="H49" i="5"/>
  <c r="AG232" i="5" l="1"/>
  <c r="AA232" i="5"/>
  <c r="AB49" i="5"/>
  <c r="AF232" i="5"/>
  <c r="AA49" i="5"/>
  <c r="AJ232" i="5"/>
  <c r="AH232" i="5"/>
  <c r="AK49" i="5"/>
  <c r="AK232" i="5"/>
  <c r="AG49" i="5"/>
  <c r="AB232" i="5"/>
  <c r="AI49" i="5"/>
  <c r="AH49" i="5"/>
  <c r="AE49" i="5"/>
  <c r="Y49" i="5"/>
  <c r="W232" i="5"/>
  <c r="AL232" i="5"/>
  <c r="AF49" i="5"/>
  <c r="X49" i="5"/>
  <c r="Y232" i="5"/>
  <c r="R820" i="3" a="1"/>
  <c r="R820" i="3" s="1"/>
  <c r="AV820" i="3" a="1"/>
  <c r="AV820" i="3" s="1"/>
  <c r="AW820" i="3" a="1"/>
  <c r="AW820" i="3" s="1"/>
  <c r="S820" i="3" a="1"/>
  <c r="S820" i="3" s="1"/>
  <c r="AJ49" i="5"/>
  <c r="AL49" i="5"/>
  <c r="X232" i="5"/>
  <c r="AI232" i="5"/>
  <c r="AT820" i="3" a="1"/>
  <c r="AT820" i="3" s="1"/>
  <c r="P820" i="3" a="1"/>
  <c r="P820" i="3" s="1"/>
  <c r="Q820" i="3" a="1"/>
  <c r="Q820" i="3" s="1"/>
  <c r="AU820" i="3" a="1"/>
  <c r="AU820" i="3" s="1"/>
  <c r="Z232" i="5"/>
  <c r="AD49" i="5"/>
  <c r="Z49" i="5"/>
  <c r="AD232" i="5"/>
  <c r="AC49" i="5"/>
  <c r="W49" i="5"/>
  <c r="S251" i="3" a="1"/>
  <c r="S251" i="3" s="1"/>
  <c r="AW251" i="3" a="1"/>
  <c r="AW251" i="3" s="1"/>
  <c r="R251" i="3" a="1"/>
  <c r="R251" i="3" s="1"/>
  <c r="AV251" i="3" a="1"/>
  <c r="AV251" i="3" s="1"/>
  <c r="AE232" i="5"/>
  <c r="AC232" i="5"/>
  <c r="W53" i="5" l="1"/>
  <c r="L53" i="5"/>
  <c r="X53" i="5"/>
  <c r="AJ53" i="5"/>
  <c r="N53" i="5"/>
  <c r="AG53" i="5"/>
  <c r="J53" i="5"/>
  <c r="AC53" i="5"/>
  <c r="V53" i="5"/>
  <c r="R53" i="5"/>
  <c r="AK53" i="5"/>
  <c r="AT251" i="3" a="1"/>
  <c r="AT251" i="3" s="1"/>
  <c r="P251" i="3" a="1"/>
  <c r="P251" i="3" s="1"/>
  <c r="Q251" i="3" a="1"/>
  <c r="Q251" i="3" s="1"/>
  <c r="AU251" i="3" a="1"/>
  <c r="AU251" i="3" s="1"/>
  <c r="K53" i="5"/>
  <c r="AI53" i="5"/>
  <c r="AH53" i="5"/>
  <c r="Z53" i="5"/>
  <c r="AD53" i="5"/>
  <c r="T53" i="5"/>
  <c r="U53" i="5"/>
  <c r="S53" i="5"/>
  <c r="N126" i="6" a="1"/>
  <c r="N126" i="6" s="1"/>
  <c r="O126" i="6" a="1"/>
  <c r="O126" i="6" s="1"/>
  <c r="AD126" i="6" a="1"/>
  <c r="AD126" i="6" s="1"/>
  <c r="AE126" i="6" a="1"/>
  <c r="AE126" i="6" s="1"/>
  <c r="AL53" i="5"/>
  <c r="O53" i="5"/>
  <c r="I53" i="5"/>
  <c r="P53" i="5"/>
  <c r="Y53" i="5"/>
  <c r="AB53" i="5"/>
  <c r="AE53" i="5"/>
  <c r="M53" i="5"/>
  <c r="H53" i="5"/>
  <c r="Q53" i="5"/>
  <c r="AF53" i="5"/>
  <c r="AA53" i="5"/>
  <c r="AU252" i="3" l="1" a="1"/>
  <c r="AU252" i="3" s="1"/>
  <c r="P252" i="3" a="1"/>
  <c r="P252" i="3" s="1"/>
  <c r="AT252" i="3" a="1"/>
  <c r="AT252" i="3" s="1"/>
  <c r="Q252" i="3" a="1"/>
  <c r="Q252" i="3" s="1"/>
  <c r="R252" i="3" a="1"/>
  <c r="R252" i="3" s="1"/>
  <c r="AW252" i="3" a="1"/>
  <c r="AW252" i="3" s="1"/>
  <c r="AV252" i="3" a="1"/>
  <c r="AV252" i="3" s="1"/>
  <c r="S252" i="3" a="1"/>
  <c r="S252" i="3" s="1"/>
  <c r="P57" i="5" l="1"/>
  <c r="M57" i="5"/>
  <c r="X57" i="5"/>
  <c r="T57" i="5"/>
  <c r="U57" i="5"/>
  <c r="N57" i="5"/>
  <c r="S57" i="5"/>
  <c r="I57" i="5"/>
  <c r="AA57" i="5"/>
  <c r="J57" i="5"/>
  <c r="AJ57" i="5"/>
  <c r="AL57" i="5"/>
  <c r="V57" i="5"/>
  <c r="O57" i="5"/>
  <c r="L57" i="5"/>
  <c r="AE57" i="5"/>
  <c r="K57" i="5"/>
  <c r="AK57" i="5"/>
  <c r="AC57" i="5"/>
  <c r="Y57" i="5"/>
  <c r="AB57" i="5"/>
  <c r="AG57" i="5"/>
  <c r="H57" i="5"/>
  <c r="Q20" i="3" a="1"/>
  <c r="Q20" i="3" s="1"/>
  <c r="AT256" i="3" a="1"/>
  <c r="AT256" i="3" s="1"/>
  <c r="AU256" i="3" a="1"/>
  <c r="AU256" i="3" s="1"/>
  <c r="AU8" i="3" a="1"/>
  <c r="AU8" i="3" s="1"/>
  <c r="AT8" i="3" a="1"/>
  <c r="AT8" i="3" s="1"/>
  <c r="P8" i="3" a="1"/>
  <c r="P8" i="3" s="1"/>
  <c r="P256" i="3" a="1"/>
  <c r="P256" i="3" s="1"/>
  <c r="AU20" i="3" a="1"/>
  <c r="AU20" i="3" s="1"/>
  <c r="Q8" i="3" a="1"/>
  <c r="Q8" i="3" s="1"/>
  <c r="AT20" i="3" a="1"/>
  <c r="AT20" i="3" s="1"/>
  <c r="Q256" i="3" a="1"/>
  <c r="Q256" i="3" s="1"/>
  <c r="P20" i="3" a="1"/>
  <c r="P20" i="3" s="1"/>
  <c r="Q57" i="5"/>
  <c r="AF57" i="5"/>
  <c r="AD57" i="5"/>
  <c r="AI57" i="5"/>
  <c r="AH57" i="5"/>
  <c r="R20" i="3" a="1"/>
  <c r="R20" i="3" s="1"/>
  <c r="S20" i="3" a="1"/>
  <c r="S20" i="3" s="1"/>
  <c r="AW256" i="3" a="1"/>
  <c r="AW256" i="3" s="1"/>
  <c r="AV8" i="3" a="1"/>
  <c r="AV8" i="3" s="1"/>
  <c r="S8" i="3" a="1"/>
  <c r="S8" i="3" s="1"/>
  <c r="AV20" i="3" a="1"/>
  <c r="AV20" i="3" s="1"/>
  <c r="S256" i="3" a="1"/>
  <c r="S256" i="3" s="1"/>
  <c r="AW8" i="3" a="1"/>
  <c r="AW8" i="3" s="1"/>
  <c r="AW20" i="3" a="1"/>
  <c r="AW20" i="3" s="1"/>
  <c r="R256" i="3" a="1"/>
  <c r="R256" i="3" s="1"/>
  <c r="R8" i="3" a="1"/>
  <c r="R8" i="3" s="1"/>
  <c r="AV256" i="3" a="1"/>
  <c r="AV256" i="3" s="1"/>
  <c r="W57" i="5"/>
  <c r="Z57" i="5"/>
  <c r="R57" i="5"/>
  <c r="AW255" i="3" l="1" a="1"/>
  <c r="AW255" i="3" s="1"/>
  <c r="AV255" i="3" a="1"/>
  <c r="AV255" i="3" s="1"/>
  <c r="S255" i="3" a="1"/>
  <c r="S255" i="3" s="1"/>
  <c r="R255" i="3" a="1"/>
  <c r="R255" i="3" s="1"/>
  <c r="P255" i="3" a="1"/>
  <c r="P255" i="3" s="1"/>
  <c r="Q255" i="3" a="1"/>
  <c r="Q255" i="3" s="1"/>
  <c r="AU255" i="3" a="1"/>
  <c r="AU255" i="3" s="1"/>
  <c r="AT255" i="3" a="1"/>
  <c r="AT255" i="3" s="1"/>
  <c r="AN49" i="5" l="1"/>
  <c r="AN232" i="5"/>
  <c r="AO232" i="5"/>
  <c r="AO49" i="5"/>
  <c r="AM49" i="5"/>
  <c r="AM232" i="5"/>
  <c r="AO53" i="5"/>
  <c r="AM53" i="5"/>
  <c r="AN53" i="5"/>
  <c r="AP248" i="5" l="1"/>
  <c r="AP67" i="5"/>
  <c r="AN57" i="5" l="1"/>
  <c r="AO57" i="5"/>
  <c r="AM57" i="5"/>
  <c r="AP66" i="5" l="1"/>
  <c r="AP247" i="5"/>
  <c r="AP253" i="3" a="1"/>
  <c r="AP253" i="3" s="1"/>
  <c r="AO253" i="3" a="1"/>
  <c r="AO253" i="3" s="1"/>
  <c r="AN253" i="3" a="1"/>
  <c r="AN253" i="3" s="1"/>
  <c r="AJ253" i="3" a="1"/>
  <c r="AJ253" i="3" s="1"/>
  <c r="AQ253" i="3" a="1"/>
  <c r="AQ253" i="3" s="1"/>
  <c r="AP62" i="5"/>
  <c r="L253" i="3" a="1"/>
  <c r="L253" i="3" s="1"/>
  <c r="J253" i="3" a="1"/>
  <c r="J253" i="3" s="1"/>
  <c r="M253" i="3" a="1"/>
  <c r="M253" i="3" s="1"/>
  <c r="K253" i="3" a="1"/>
  <c r="K253" i="3" s="1"/>
  <c r="F253" i="3" a="1"/>
  <c r="F253" i="3" s="1"/>
  <c r="AL253" i="3" a="1"/>
  <c r="AL253" i="3" s="1"/>
  <c r="AM253" i="3" a="1"/>
  <c r="AM253" i="3" s="1"/>
  <c r="I253" i="3" a="1"/>
  <c r="I253" i="3" s="1"/>
  <c r="H253" i="3" a="1"/>
  <c r="H253" i="3" s="1"/>
  <c r="AP70" i="5"/>
  <c r="AN818" i="3" a="1"/>
  <c r="AN818" i="3" s="1"/>
  <c r="AO818" i="3" a="1"/>
  <c r="AO818" i="3" s="1"/>
  <c r="AJ818" i="3" a="1"/>
  <c r="AJ818" i="3" s="1"/>
  <c r="L818" i="3" a="1"/>
  <c r="L818" i="3" s="1"/>
  <c r="AQ818" i="3" a="1"/>
  <c r="AQ818" i="3" s="1"/>
  <c r="AP818" i="3" a="1"/>
  <c r="AP818" i="3" s="1"/>
  <c r="AP204" i="5"/>
  <c r="M818" i="3" a="1"/>
  <c r="M818" i="3" s="1"/>
  <c r="K818" i="3" a="1"/>
  <c r="K818" i="3" s="1"/>
  <c r="F818" i="3" a="1"/>
  <c r="F818" i="3" s="1"/>
  <c r="J818" i="3" a="1"/>
  <c r="J818" i="3" s="1"/>
  <c r="AM818" i="3" a="1"/>
  <c r="AM818" i="3" s="1"/>
  <c r="H818" i="3" a="1"/>
  <c r="H818" i="3" s="1"/>
  <c r="AL818" i="3" a="1"/>
  <c r="AL818" i="3" s="1"/>
  <c r="I818" i="3" a="1"/>
  <c r="I818" i="3" s="1"/>
  <c r="AP232" i="5" l="1"/>
  <c r="AP245" i="5" s="1"/>
  <c r="AP246" i="5"/>
  <c r="AP49" i="5"/>
  <c r="AP65" i="5"/>
  <c r="AP69" i="5" l="1"/>
  <c r="AP53" i="5"/>
  <c r="AJ251" i="3" a="1"/>
  <c r="AJ251" i="3" s="1"/>
  <c r="V126" i="6" a="1"/>
  <c r="V126" i="6" s="1"/>
  <c r="AP64" i="5"/>
  <c r="AO251" i="3" a="1"/>
  <c r="AO251" i="3" s="1"/>
  <c r="F126" i="6" a="1"/>
  <c r="F126" i="6" s="1"/>
  <c r="K251" i="3" a="1"/>
  <c r="K251" i="3" s="1"/>
  <c r="AA126" i="6" a="1"/>
  <c r="AA126" i="6" s="1"/>
  <c r="K126" i="6" a="1"/>
  <c r="K126" i="6" s="1"/>
  <c r="L251" i="3" a="1"/>
  <c r="L251" i="3" s="1"/>
  <c r="J251" i="3" a="1"/>
  <c r="J251" i="3" s="1"/>
  <c r="F251" i="3" a="1"/>
  <c r="F251" i="3" s="1"/>
  <c r="AN251" i="3" a="1"/>
  <c r="AN251" i="3" s="1"/>
  <c r="AP251" i="3" a="1"/>
  <c r="AP251" i="3" s="1"/>
  <c r="M251" i="3" a="1"/>
  <c r="M251" i="3" s="1"/>
  <c r="Z126" i="6" a="1"/>
  <c r="Z126" i="6" s="1"/>
  <c r="AQ251" i="3" a="1"/>
  <c r="AQ251" i="3" s="1"/>
  <c r="J126" i="6" a="1"/>
  <c r="J126" i="6" s="1"/>
  <c r="AM251" i="3" a="1"/>
  <c r="AM251" i="3" s="1"/>
  <c r="AL251" i="3" a="1"/>
  <c r="AL251" i="3" s="1"/>
  <c r="Y126" i="6" a="1"/>
  <c r="Y126" i="6" s="1"/>
  <c r="X126" i="6" a="1"/>
  <c r="X126" i="6" s="1"/>
  <c r="I126" i="6" a="1"/>
  <c r="I126" i="6" s="1"/>
  <c r="H126" i="6" a="1"/>
  <c r="H126" i="6" s="1"/>
  <c r="I251" i="3" a="1"/>
  <c r="I251" i="3" s="1"/>
  <c r="H251" i="3" a="1"/>
  <c r="H251" i="3" s="1"/>
  <c r="AP240" i="5"/>
  <c r="AN254" i="3" a="1"/>
  <c r="AN254" i="3" s="1"/>
  <c r="AJ254" i="3" a="1"/>
  <c r="AJ254" i="3" s="1"/>
  <c r="AP254" i="3" a="1"/>
  <c r="AP254" i="3" s="1"/>
  <c r="AQ254" i="3" a="1"/>
  <c r="AQ254" i="3" s="1"/>
  <c r="AO254" i="3" a="1"/>
  <c r="AO254" i="3" s="1"/>
  <c r="AP63" i="5"/>
  <c r="M254" i="3" a="1"/>
  <c r="M254" i="3" s="1"/>
  <c r="L254" i="3" a="1"/>
  <c r="L254" i="3" s="1"/>
  <c r="K254" i="3" a="1"/>
  <c r="K254" i="3" s="1"/>
  <c r="J254" i="3" a="1"/>
  <c r="J254" i="3" s="1"/>
  <c r="F254" i="3" a="1"/>
  <c r="F254" i="3" s="1"/>
  <c r="AL254" i="3" a="1"/>
  <c r="AL254" i="3" s="1"/>
  <c r="H254" i="3" a="1"/>
  <c r="H254" i="3" s="1"/>
  <c r="I254" i="3" a="1"/>
  <c r="I254" i="3" s="1"/>
  <c r="AM254" i="3" a="1"/>
  <c r="AM254" i="3" s="1"/>
  <c r="AP819" i="3" a="1"/>
  <c r="AP819" i="3" s="1"/>
  <c r="AJ819" i="3" a="1"/>
  <c r="AJ819" i="3" s="1"/>
  <c r="AQ819" i="3" a="1"/>
  <c r="AQ819" i="3" s="1"/>
  <c r="AO819" i="3" a="1"/>
  <c r="AO819" i="3" s="1"/>
  <c r="AN819" i="3" a="1"/>
  <c r="AN819" i="3" s="1"/>
  <c r="J819" i="3" a="1"/>
  <c r="J819" i="3" s="1"/>
  <c r="AP205" i="5"/>
  <c r="M819" i="3" a="1"/>
  <c r="M819" i="3" s="1"/>
  <c r="L819" i="3" a="1"/>
  <c r="L819" i="3" s="1"/>
  <c r="F819" i="3" a="1"/>
  <c r="F819" i="3" s="1"/>
  <c r="K819" i="3" a="1"/>
  <c r="K819" i="3" s="1"/>
  <c r="AM819" i="3" a="1"/>
  <c r="AM819" i="3" s="1"/>
  <c r="AL819" i="3" a="1"/>
  <c r="AL819" i="3" s="1"/>
  <c r="I819" i="3" a="1"/>
  <c r="I819" i="3" s="1"/>
  <c r="H819" i="3" a="1"/>
  <c r="H819" i="3" s="1"/>
  <c r="AN249" i="3" l="1" a="1"/>
  <c r="AN249" i="3" s="1"/>
  <c r="V122" i="6" a="1"/>
  <c r="V122" i="6" s="1"/>
  <c r="AP249" i="3" a="1"/>
  <c r="AP249" i="3" s="1"/>
  <c r="AJ249" i="3" a="1"/>
  <c r="AJ249" i="3" s="1"/>
  <c r="AO249" i="3" a="1"/>
  <c r="AO249" i="3" s="1"/>
  <c r="AA122" i="6" a="1"/>
  <c r="AA122" i="6" s="1"/>
  <c r="AQ249" i="3" a="1"/>
  <c r="AQ249" i="3" s="1"/>
  <c r="Z122" i="6" a="1"/>
  <c r="Z122" i="6" s="1"/>
  <c r="AP33" i="5"/>
  <c r="AP151" i="3" a="1"/>
  <c r="AP151" i="3" s="1"/>
  <c r="AO151" i="3" a="1"/>
  <c r="AO151" i="3" s="1"/>
  <c r="AN151" i="3" a="1"/>
  <c r="AN151" i="3" s="1"/>
  <c r="AQ151" i="3" a="1"/>
  <c r="AQ151" i="3" s="1"/>
  <c r="AJ151" i="3" a="1"/>
  <c r="AJ151" i="3" s="1"/>
  <c r="K122" i="6" a="1"/>
  <c r="K122" i="6" s="1"/>
  <c r="M249" i="3" a="1"/>
  <c r="M249" i="3" s="1"/>
  <c r="J122" i="6" a="1"/>
  <c r="J122" i="6" s="1"/>
  <c r="K249" i="3" a="1"/>
  <c r="K249" i="3" s="1"/>
  <c r="F122" i="6" a="1"/>
  <c r="F122" i="6" s="1"/>
  <c r="J249" i="3" a="1"/>
  <c r="J249" i="3" s="1"/>
  <c r="L151" i="3" a="1"/>
  <c r="L151" i="3" s="1"/>
  <c r="L249" i="3" a="1"/>
  <c r="L249" i="3" s="1"/>
  <c r="K151" i="3" a="1"/>
  <c r="K151" i="3" s="1"/>
  <c r="M151" i="3" a="1"/>
  <c r="M151" i="3" s="1"/>
  <c r="F249" i="3" a="1"/>
  <c r="F249" i="3" s="1"/>
  <c r="F151" i="3" a="1"/>
  <c r="F151" i="3" s="1"/>
  <c r="J151" i="3" a="1"/>
  <c r="J151" i="3" s="1"/>
  <c r="AL151" i="3" a="1"/>
  <c r="AL151" i="3" s="1"/>
  <c r="H151" i="3" a="1"/>
  <c r="H151" i="3" s="1"/>
  <c r="I122" i="6" a="1"/>
  <c r="I122" i="6" s="1"/>
  <c r="Y122" i="6" a="1"/>
  <c r="Y122" i="6" s="1"/>
  <c r="AM249" i="3" a="1"/>
  <c r="AM249" i="3" s="1"/>
  <c r="AM151" i="3" a="1"/>
  <c r="AM151" i="3" s="1"/>
  <c r="X122" i="6" a="1"/>
  <c r="X122" i="6" s="1"/>
  <c r="H122" i="6" a="1"/>
  <c r="H122" i="6" s="1"/>
  <c r="I151" i="3" a="1"/>
  <c r="I151" i="3" s="1"/>
  <c r="I249" i="3" a="1"/>
  <c r="I249" i="3" s="1"/>
  <c r="H249" i="3" a="1"/>
  <c r="H249" i="3" s="1"/>
  <c r="AL249" i="3" a="1"/>
  <c r="AL249" i="3" s="1"/>
  <c r="AP60" i="5"/>
  <c r="AQ820" i="3" a="1"/>
  <c r="AQ820" i="3" s="1"/>
  <c r="AP820" i="3" a="1"/>
  <c r="AP820" i="3" s="1"/>
  <c r="AO820" i="3" a="1"/>
  <c r="AO820" i="3" s="1"/>
  <c r="AN820" i="3" a="1"/>
  <c r="AN820" i="3" s="1"/>
  <c r="AJ820" i="3" a="1"/>
  <c r="AJ820" i="3" s="1"/>
  <c r="AP206" i="5"/>
  <c r="M820" i="3" a="1"/>
  <c r="M820" i="3" s="1"/>
  <c r="L820" i="3" a="1"/>
  <c r="L820" i="3" s="1"/>
  <c r="K820" i="3" a="1"/>
  <c r="K820" i="3" s="1"/>
  <c r="F820" i="3" a="1"/>
  <c r="F820" i="3" s="1"/>
  <c r="G819" i="3" s="1"/>
  <c r="J820" i="3" a="1"/>
  <c r="J820" i="3" s="1"/>
  <c r="I820" i="3" a="1"/>
  <c r="I820" i="3" s="1"/>
  <c r="H820" i="3" a="1"/>
  <c r="H820" i="3" s="1"/>
  <c r="AM820" i="3" a="1"/>
  <c r="AM820" i="3" s="1"/>
  <c r="AL820" i="3" a="1"/>
  <c r="AL820" i="3" s="1"/>
  <c r="AJ252" i="3" a="1"/>
  <c r="AJ252" i="3" s="1"/>
  <c r="AP68" i="5"/>
  <c r="K252" i="3" a="1"/>
  <c r="K252" i="3" s="1"/>
  <c r="AP252" i="3" a="1"/>
  <c r="AP252" i="3" s="1"/>
  <c r="J252" i="3" a="1"/>
  <c r="J252" i="3" s="1"/>
  <c r="F252" i="3" a="1"/>
  <c r="F252" i="3" s="1"/>
  <c r="AQ252" i="3" a="1"/>
  <c r="AQ252" i="3" s="1"/>
  <c r="M252" i="3" a="1"/>
  <c r="M252" i="3" s="1"/>
  <c r="L252" i="3" a="1"/>
  <c r="L252" i="3" s="1"/>
  <c r="AO252" i="3" a="1"/>
  <c r="AO252" i="3" s="1"/>
  <c r="AN252" i="3" a="1"/>
  <c r="AN252" i="3" s="1"/>
  <c r="AM252" i="3" a="1"/>
  <c r="AM252" i="3" s="1"/>
  <c r="AL252" i="3" a="1"/>
  <c r="AL252" i="3" s="1"/>
  <c r="I252" i="3" a="1"/>
  <c r="I252" i="3" s="1"/>
  <c r="H252" i="3" a="1"/>
  <c r="H252" i="3" s="1"/>
  <c r="AK819" i="3" l="1"/>
  <c r="AN20" i="3" a="1"/>
  <c r="AN20" i="3" s="1"/>
  <c r="AP8" i="3" a="1"/>
  <c r="AP8" i="3" s="1"/>
  <c r="M20" i="3" a="1"/>
  <c r="M20" i="3" s="1"/>
  <c r="AQ8" i="3" a="1"/>
  <c r="AQ8" i="3" s="1"/>
  <c r="AN256" i="3" a="1"/>
  <c r="AN256" i="3" s="1"/>
  <c r="F256" i="3" a="1"/>
  <c r="F256" i="3" s="1"/>
  <c r="G252" i="3" s="1"/>
  <c r="L256" i="3" a="1"/>
  <c r="L256" i="3" s="1"/>
  <c r="H8" i="3" a="1"/>
  <c r="H8" i="3" s="1"/>
  <c r="AL256" i="3" a="1"/>
  <c r="AL256" i="3" s="1"/>
  <c r="F20" i="3" a="1"/>
  <c r="F20" i="3" s="1"/>
  <c r="L20" i="3" a="1"/>
  <c r="L20" i="3" s="1"/>
  <c r="AP13" i="5"/>
  <c r="AQ20" i="3" a="1"/>
  <c r="AQ20" i="3" s="1"/>
  <c r="K20" i="3" a="1"/>
  <c r="K20" i="3" s="1"/>
  <c r="AM256" i="3" a="1"/>
  <c r="AM256" i="3" s="1"/>
  <c r="H20" i="3" a="1"/>
  <c r="H20" i="3" s="1"/>
  <c r="AN8" i="3" a="1"/>
  <c r="AN8" i="3" s="1"/>
  <c r="AO20" i="3" a="1"/>
  <c r="AO20" i="3" s="1"/>
  <c r="J8" i="3" a="1"/>
  <c r="J8" i="3" s="1"/>
  <c r="K256" i="3" a="1"/>
  <c r="K256" i="3" s="1"/>
  <c r="I256" i="3" a="1"/>
  <c r="I256" i="3" s="1"/>
  <c r="AL20" i="3" a="1"/>
  <c r="AL20" i="3" s="1"/>
  <c r="AM8" i="3" a="1"/>
  <c r="AM8" i="3" s="1"/>
  <c r="AJ256" i="3" a="1"/>
  <c r="AJ256" i="3" s="1"/>
  <c r="AJ20" i="3" a="1"/>
  <c r="AJ20" i="3" s="1"/>
  <c r="J20" i="3" a="1"/>
  <c r="J20" i="3" s="1"/>
  <c r="K8" i="3" a="1"/>
  <c r="K8" i="3" s="1"/>
  <c r="AL8" i="3" a="1"/>
  <c r="AL8" i="3" s="1"/>
  <c r="AP256" i="3" a="1"/>
  <c r="AP256" i="3" s="1"/>
  <c r="AO8" i="3" a="1"/>
  <c r="AO8" i="3" s="1"/>
  <c r="F8" i="3" a="1"/>
  <c r="F8" i="3" s="1"/>
  <c r="M256" i="3" a="1"/>
  <c r="M256" i="3" s="1"/>
  <c r="I8" i="3" a="1"/>
  <c r="I8" i="3" s="1"/>
  <c r="M8" i="3" a="1"/>
  <c r="M8" i="3" s="1"/>
  <c r="AP20" i="3" a="1"/>
  <c r="AP20" i="3" s="1"/>
  <c r="AJ8" i="3" a="1"/>
  <c r="AJ8" i="3" s="1"/>
  <c r="AO256" i="3" a="1"/>
  <c r="AO256" i="3" s="1"/>
  <c r="AQ256" i="3" a="1"/>
  <c r="AQ256" i="3" s="1"/>
  <c r="J256" i="3" a="1"/>
  <c r="J256" i="3" s="1"/>
  <c r="AM20" i="3" a="1"/>
  <c r="AM20" i="3" s="1"/>
  <c r="I20" i="3" a="1"/>
  <c r="I20" i="3" s="1"/>
  <c r="L8" i="3" a="1"/>
  <c r="L8" i="3" s="1"/>
  <c r="H256" i="3" a="1"/>
  <c r="H256" i="3" s="1"/>
  <c r="AP73" i="5"/>
  <c r="AP57" i="5"/>
  <c r="G818" i="3"/>
  <c r="G820" i="3" s="1"/>
  <c r="AK818" i="3"/>
  <c r="AK820" i="3" l="1"/>
  <c r="G249" i="3"/>
  <c r="AK256" i="3"/>
  <c r="F255" i="3" a="1"/>
  <c r="F255" i="3" s="1"/>
  <c r="AM255" i="3" a="1"/>
  <c r="AM255" i="3" s="1"/>
  <c r="AJ255" i="3" a="1"/>
  <c r="AJ255" i="3" s="1"/>
  <c r="AQ255" i="3" a="1"/>
  <c r="AQ255" i="3" s="1"/>
  <c r="AP72" i="5"/>
  <c r="M255" i="3" a="1"/>
  <c r="M255" i="3" s="1"/>
  <c r="AL255" i="3" a="1"/>
  <c r="AL255" i="3" s="1"/>
  <c r="AP255" i="3" a="1"/>
  <c r="AP255" i="3" s="1"/>
  <c r="L255" i="3" a="1"/>
  <c r="L255" i="3" s="1"/>
  <c r="K255" i="3" a="1"/>
  <c r="K255" i="3" s="1"/>
  <c r="AN255" i="3" a="1"/>
  <c r="AN255" i="3" s="1"/>
  <c r="I255" i="3" a="1"/>
  <c r="I255" i="3" s="1"/>
  <c r="AO255" i="3" a="1"/>
  <c r="AO255" i="3" s="1"/>
  <c r="J255" i="3" a="1"/>
  <c r="J255" i="3" s="1"/>
  <c r="H255" i="3" a="1"/>
  <c r="H255" i="3" s="1"/>
  <c r="G248" i="3"/>
  <c r="AK248" i="3"/>
  <c r="G256" i="3"/>
  <c r="AK250" i="3"/>
  <c r="G250" i="3"/>
  <c r="G253" i="3"/>
  <c r="AK253" i="3"/>
  <c r="G254" i="3"/>
  <c r="AK251" i="3"/>
  <c r="AK254" i="3"/>
  <c r="G251" i="3"/>
  <c r="AK249" i="3"/>
  <c r="AK252" i="3"/>
  <c r="AK255" i="3" l="1"/>
  <c r="G255" i="3"/>
  <c r="H136" i="5" l="1"/>
  <c r="I136" i="5" l="1"/>
  <c r="AV478" i="3" a="1"/>
  <c r="AV478" i="3" s="1"/>
  <c r="R478" i="3" a="1"/>
  <c r="R478" i="3" s="1"/>
  <c r="AW478" i="3" a="1"/>
  <c r="AW478" i="3" s="1"/>
  <c r="S478" i="3" a="1"/>
  <c r="S478" i="3" s="1"/>
  <c r="J136" i="5" l="1"/>
  <c r="K136" i="5" l="1"/>
  <c r="M136" i="5" l="1"/>
  <c r="L136" i="5"/>
  <c r="N136" i="5" l="1"/>
  <c r="O136" i="5" l="1"/>
  <c r="P136" i="5"/>
  <c r="Q136" i="5" l="1"/>
  <c r="R136" i="5" l="1"/>
  <c r="S136" i="5" l="1"/>
  <c r="U136" i="5" l="1"/>
  <c r="T136" i="5"/>
  <c r="V136" i="5" l="1"/>
  <c r="W136" i="5" l="1"/>
  <c r="X136" i="5" l="1"/>
  <c r="Q478" i="3" a="1"/>
  <c r="Q478" i="3" s="1"/>
  <c r="AT478" i="3" a="1"/>
  <c r="AT478" i="3" s="1"/>
  <c r="AU478" i="3" a="1"/>
  <c r="AU478" i="3" s="1"/>
  <c r="P478" i="3" a="1"/>
  <c r="P478" i="3" s="1"/>
  <c r="Z136" i="5" l="1"/>
  <c r="Y136" i="5"/>
  <c r="AA136" i="5" l="1"/>
  <c r="AB136" i="5" l="1"/>
  <c r="AC136" i="5" l="1"/>
  <c r="AD136" i="5" l="1"/>
  <c r="AE136" i="5" l="1"/>
  <c r="AF136" i="5" l="1"/>
  <c r="AG136" i="5"/>
  <c r="AH136" i="5" l="1"/>
  <c r="AI136" i="5" l="1"/>
  <c r="AJ136" i="5"/>
  <c r="AK136" i="5" l="1"/>
  <c r="AL136" i="5" l="1"/>
  <c r="AM136" i="5" l="1"/>
  <c r="AN136" i="5"/>
  <c r="AO136" i="5" l="1"/>
  <c r="AP162" i="5" l="1"/>
  <c r="AP136" i="5"/>
  <c r="AP159" i="5" l="1"/>
  <c r="AJ478" i="3" a="1"/>
  <c r="AJ478" i="3" s="1"/>
  <c r="AQ478" i="3" a="1"/>
  <c r="AQ478" i="3" s="1"/>
  <c r="M478" i="3" a="1"/>
  <c r="M478" i="3" s="1"/>
  <c r="AN478" i="3" a="1"/>
  <c r="AN478" i="3" s="1"/>
  <c r="AO478" i="3" a="1"/>
  <c r="AO478" i="3" s="1"/>
  <c r="F478" i="3" a="1"/>
  <c r="F478" i="3" s="1"/>
  <c r="AM478" i="3" a="1"/>
  <c r="AM478" i="3" s="1"/>
  <c r="AP478" i="3" a="1"/>
  <c r="AP478" i="3" s="1"/>
  <c r="AL478" i="3" a="1"/>
  <c r="AL478" i="3" s="1"/>
  <c r="K478" i="3" a="1"/>
  <c r="K478" i="3" s="1"/>
  <c r="J478" i="3" a="1"/>
  <c r="J478" i="3" s="1"/>
  <c r="H478" i="3" a="1"/>
  <c r="H478" i="3" s="1"/>
  <c r="I478" i="3" a="1"/>
  <c r="I478" i="3" s="1"/>
  <c r="L478" i="3" a="1"/>
  <c r="L478" i="3" s="1"/>
  <c r="H132" i="5" l="1"/>
  <c r="AW476" i="3" l="1" a="1"/>
  <c r="AW476" i="3" s="1"/>
  <c r="R476" i="3" a="1"/>
  <c r="R476" i="3" s="1"/>
  <c r="S476" i="3" a="1"/>
  <c r="S476" i="3" s="1"/>
  <c r="AV476" i="3" a="1"/>
  <c r="AV476" i="3" s="1"/>
  <c r="H128" i="5" l="1"/>
  <c r="S475" i="3" l="1" a="1"/>
  <c r="S475" i="3" s="1"/>
  <c r="AV475" i="3" a="1"/>
  <c r="AV475" i="3" s="1"/>
  <c r="AW475" i="3" a="1"/>
  <c r="AW475" i="3" s="1"/>
  <c r="R475" i="3" a="1"/>
  <c r="R475" i="3" s="1"/>
  <c r="AJ132" i="5" l="1"/>
  <c r="AK132" i="5" l="1"/>
  <c r="J132" i="5"/>
  <c r="I132" i="5"/>
  <c r="AL132" i="5" l="1"/>
  <c r="K132" i="5" l="1"/>
  <c r="AM132" i="5"/>
  <c r="L132" i="5" l="1"/>
  <c r="AN132" i="5"/>
  <c r="M132" i="5" l="1"/>
  <c r="O132" i="5" l="1"/>
  <c r="N132" i="5"/>
  <c r="AO132" i="5"/>
  <c r="AP158" i="5" l="1"/>
  <c r="AP132" i="5"/>
  <c r="AP155" i="5" l="1"/>
  <c r="AL476" i="3" a="1"/>
  <c r="AL476" i="3" s="1"/>
  <c r="L476" i="3" a="1"/>
  <c r="L476" i="3" s="1"/>
  <c r="H476" i="3" a="1"/>
  <c r="H476" i="3" s="1"/>
  <c r="AQ476" i="3" a="1"/>
  <c r="AQ476" i="3" s="1"/>
  <c r="AM476" i="3" a="1"/>
  <c r="AM476" i="3" s="1"/>
  <c r="AP476" i="3" a="1"/>
  <c r="AP476" i="3" s="1"/>
  <c r="M476" i="3" a="1"/>
  <c r="M476" i="3" s="1"/>
  <c r="I476" i="3" a="1"/>
  <c r="I476" i="3" s="1"/>
  <c r="AJ476" i="3" a="1"/>
  <c r="AJ476" i="3" s="1"/>
  <c r="F476" i="3" a="1"/>
  <c r="F476" i="3" s="1"/>
  <c r="Q132" i="5"/>
  <c r="P132" i="5"/>
  <c r="R132" i="5" l="1"/>
  <c r="S132" i="5"/>
  <c r="T132" i="5" l="1"/>
  <c r="U132" i="5" l="1"/>
  <c r="W132" i="5" l="1"/>
  <c r="V132" i="5"/>
  <c r="AU476" i="3" l="1" a="1"/>
  <c r="AU476" i="3" s="1"/>
  <c r="Q476" i="3" a="1"/>
  <c r="Q476" i="3" s="1"/>
  <c r="AT476" i="3" a="1"/>
  <c r="AT476" i="3" s="1"/>
  <c r="P476" i="3" a="1"/>
  <c r="P476" i="3" s="1"/>
  <c r="AN476" i="3" a="1"/>
  <c r="AN476" i="3" s="1"/>
  <c r="AO476" i="3" a="1"/>
  <c r="AO476" i="3" s="1"/>
  <c r="K476" i="3" a="1"/>
  <c r="K476" i="3" s="1"/>
  <c r="J476" i="3" a="1"/>
  <c r="J476" i="3" s="1"/>
  <c r="X132" i="5"/>
  <c r="Y132" i="5" l="1"/>
  <c r="Z132" i="5"/>
  <c r="AA132" i="5" l="1"/>
  <c r="AB132" i="5"/>
  <c r="AC132" i="5" l="1"/>
  <c r="AD132" i="5" l="1"/>
  <c r="AE132" i="5" l="1"/>
  <c r="AG132" i="5" l="1"/>
  <c r="AF132" i="5"/>
  <c r="AH132" i="5" l="1"/>
  <c r="AI132" i="5" l="1"/>
  <c r="AM128" i="5" l="1"/>
  <c r="U128" i="5" l="1"/>
  <c r="V128" i="5"/>
  <c r="AD128" i="5"/>
  <c r="W128" i="5"/>
  <c r="X128" i="5"/>
  <c r="P128" i="5"/>
  <c r="AH128" i="5"/>
  <c r="Q128" i="5"/>
  <c r="T128" i="5"/>
  <c r="AT475" i="3" l="1" a="1"/>
  <c r="AT475" i="3" s="1"/>
  <c r="Q475" i="3" a="1"/>
  <c r="Q475" i="3" s="1"/>
  <c r="P475" i="3" a="1"/>
  <c r="P475" i="3" s="1"/>
  <c r="AU475" i="3" a="1"/>
  <c r="AU475" i="3" s="1"/>
  <c r="AP154" i="5"/>
  <c r="AP128" i="5"/>
  <c r="AB128" i="5"/>
  <c r="AE128" i="5"/>
  <c r="AG128" i="5"/>
  <c r="N128" i="5"/>
  <c r="O128" i="5"/>
  <c r="I128" i="5"/>
  <c r="Y128" i="5"/>
  <c r="AO128" i="5"/>
  <c r="AJ128" i="5"/>
  <c r="AI128" i="5"/>
  <c r="R128" i="5"/>
  <c r="AL128" i="5"/>
  <c r="K128" i="5"/>
  <c r="AK128" i="5"/>
  <c r="J128" i="5"/>
  <c r="L128" i="5"/>
  <c r="AA128" i="5"/>
  <c r="M128" i="5"/>
  <c r="AN128" i="5"/>
  <c r="AF128" i="5"/>
  <c r="S128" i="5"/>
  <c r="AC128" i="5"/>
  <c r="Z128" i="5"/>
  <c r="AP151" i="5" l="1"/>
  <c r="L475" i="3" a="1"/>
  <c r="L475" i="3" s="1"/>
  <c r="AP475" i="3" a="1"/>
  <c r="AP475" i="3" s="1"/>
  <c r="AO475" i="3" a="1"/>
  <c r="AO475" i="3" s="1"/>
  <c r="J475" i="3" a="1"/>
  <c r="J475" i="3" s="1"/>
  <c r="I475" i="3" a="1"/>
  <c r="I475" i="3" s="1"/>
  <c r="AM475" i="3" a="1"/>
  <c r="AM475" i="3" s="1"/>
  <c r="F475" i="3" a="1"/>
  <c r="F475" i="3" s="1"/>
  <c r="M475" i="3" a="1"/>
  <c r="M475" i="3" s="1"/>
  <c r="AQ475" i="3" a="1"/>
  <c r="AQ475" i="3" s="1"/>
  <c r="H475" i="3" a="1"/>
  <c r="H475" i="3" s="1"/>
  <c r="AJ475" i="3" a="1"/>
  <c r="AJ475" i="3" s="1"/>
  <c r="AN475" i="3" a="1"/>
  <c r="AN475" i="3" s="1"/>
  <c r="AL475" i="3" a="1"/>
  <c r="AL475" i="3" s="1"/>
  <c r="K475" i="3" a="1"/>
  <c r="K475" i="3" s="1"/>
  <c r="AV466" i="3" l="1" a="1"/>
  <c r="AV466" i="3" s="1"/>
  <c r="R466" i="3" a="1"/>
  <c r="R466" i="3" s="1"/>
  <c r="S466" i="3" a="1"/>
  <c r="S466" i="3" s="1"/>
  <c r="AW466" i="3" a="1"/>
  <c r="AW466" i="3" s="1"/>
  <c r="P466" i="3" a="1"/>
  <c r="P466" i="3" s="1"/>
  <c r="AU466" i="3" a="1"/>
  <c r="AU466" i="3" s="1"/>
  <c r="AT466" i="3" a="1"/>
  <c r="AT466" i="3" s="1"/>
  <c r="Q466" i="3" a="1"/>
  <c r="Q466" i="3" s="1"/>
  <c r="AP111" i="5"/>
  <c r="AJ466" i="3" a="1"/>
  <c r="AJ466" i="3" s="1"/>
  <c r="AO466" i="3" a="1"/>
  <c r="AO466" i="3" s="1"/>
  <c r="AQ466" i="3" a="1"/>
  <c r="AQ466" i="3" s="1"/>
  <c r="AP466" i="3" a="1"/>
  <c r="AP466" i="3" s="1"/>
  <c r="AN466" i="3" a="1"/>
  <c r="AN466" i="3" s="1"/>
  <c r="M466" i="3" a="1"/>
  <c r="M466" i="3" s="1"/>
  <c r="L466" i="3" a="1"/>
  <c r="L466" i="3" s="1"/>
  <c r="J466" i="3" a="1"/>
  <c r="J466" i="3" s="1"/>
  <c r="F466" i="3" a="1"/>
  <c r="F466" i="3" s="1"/>
  <c r="K466" i="3" a="1"/>
  <c r="K466" i="3" s="1"/>
  <c r="AL466" i="3" a="1"/>
  <c r="AL466" i="3" s="1"/>
  <c r="I466" i="3" l="1" a="1"/>
  <c r="I466" i="3" s="1"/>
  <c r="H466" i="3" a="1"/>
  <c r="H466" i="3" s="1"/>
  <c r="AM466" i="3" a="1"/>
  <c r="AM466" i="3" s="1"/>
  <c r="AP149" i="5" l="1"/>
  <c r="AP163" i="5" l="1"/>
  <c r="AL474" i="3" a="1"/>
  <c r="AL474" i="3" s="1"/>
  <c r="M474" i="3" a="1"/>
  <c r="M474" i="3" s="1"/>
  <c r="L474" i="3" a="1"/>
  <c r="L474" i="3" s="1"/>
  <c r="H474" i="3" a="1"/>
  <c r="H474" i="3" s="1"/>
  <c r="AP474" i="3" a="1"/>
  <c r="AP474" i="3" s="1"/>
  <c r="AN474" i="3" a="1"/>
  <c r="AN474" i="3" s="1"/>
  <c r="AO474" i="3" a="1"/>
  <c r="AO474" i="3" s="1"/>
  <c r="I474" i="3" a="1"/>
  <c r="I474" i="3" s="1"/>
  <c r="F474" i="3" a="1"/>
  <c r="F474" i="3" s="1"/>
  <c r="AQ474" i="3" a="1"/>
  <c r="AQ474" i="3" s="1"/>
  <c r="AJ474" i="3" a="1"/>
  <c r="AJ474" i="3" s="1"/>
  <c r="AM474" i="3" a="1"/>
  <c r="AM474" i="3" s="1"/>
  <c r="J474" i="3" a="1"/>
  <c r="J474" i="3" s="1"/>
  <c r="K474" i="3" a="1"/>
  <c r="K474" i="3" s="1"/>
  <c r="AP150" i="5" l="1"/>
  <c r="AK104" i="5" l="1"/>
  <c r="AF104" i="5"/>
  <c r="L104" i="5"/>
  <c r="O104" i="5"/>
  <c r="I104" i="5"/>
  <c r="M104" i="5"/>
  <c r="T104" i="5"/>
  <c r="AO104" i="5"/>
  <c r="AH104" i="5"/>
  <c r="AN104" i="5"/>
  <c r="AE104" i="5"/>
  <c r="H104" i="5"/>
  <c r="AM104" i="5"/>
  <c r="AI104" i="5"/>
  <c r="AJ104" i="5"/>
  <c r="AD104" i="5"/>
  <c r="R104" i="5"/>
  <c r="AL104" i="5"/>
  <c r="J104" i="5"/>
  <c r="AG104" i="5"/>
  <c r="S104" i="5"/>
  <c r="P104" i="5"/>
  <c r="K104" i="5"/>
  <c r="W104" i="5"/>
  <c r="Y104" i="5" l="1"/>
  <c r="AA104" i="5"/>
  <c r="V104" i="5"/>
  <c r="AC104" i="5"/>
  <c r="AB104" i="5"/>
  <c r="U104" i="5"/>
  <c r="Z104" i="5"/>
  <c r="AP116" i="5" l="1"/>
  <c r="AP148" i="5"/>
  <c r="AP146" i="5" l="1"/>
  <c r="AP115" i="5"/>
  <c r="AP147" i="5"/>
  <c r="AP114" i="5" l="1"/>
  <c r="AP104" i="5"/>
  <c r="AP113" i="5" l="1"/>
  <c r="AJ467" i="3" a="1"/>
  <c r="AJ467" i="3" s="1"/>
  <c r="K467" i="3" a="1"/>
  <c r="K467" i="3" s="1"/>
  <c r="AQ467" i="3" a="1"/>
  <c r="AQ467" i="3" s="1"/>
  <c r="L467" i="3" a="1"/>
  <c r="L467" i="3" s="1"/>
  <c r="J467" i="3" a="1"/>
  <c r="J467" i="3" s="1"/>
  <c r="AP467" i="3" a="1"/>
  <c r="AP467" i="3" s="1"/>
  <c r="F467" i="3" a="1"/>
  <c r="F467" i="3" s="1"/>
  <c r="AN467" i="3" a="1"/>
  <c r="AN467" i="3" s="1"/>
  <c r="AO467" i="3" a="1"/>
  <c r="AO467" i="3" s="1"/>
  <c r="M467" i="3" a="1"/>
  <c r="M467" i="3" s="1"/>
  <c r="H467" i="3" a="1"/>
  <c r="H467" i="3" s="1"/>
  <c r="AM467" i="3" a="1"/>
  <c r="AM467" i="3" s="1"/>
  <c r="I467" i="3" a="1"/>
  <c r="I467" i="3" s="1"/>
  <c r="AL467" i="3" a="1"/>
  <c r="AL467" i="3" s="1"/>
  <c r="Q104" i="5" l="1"/>
  <c r="N104" i="5"/>
  <c r="X104" i="5"/>
  <c r="U121" i="5" l="1"/>
  <c r="O121" i="5"/>
  <c r="Y121" i="5"/>
  <c r="I121" i="5"/>
  <c r="AA121" i="5"/>
  <c r="AD121" i="5"/>
  <c r="R121" i="5"/>
  <c r="AC121" i="5"/>
  <c r="AI121" i="5"/>
  <c r="J121" i="5"/>
  <c r="K121" i="5"/>
  <c r="S121" i="5"/>
  <c r="P121" i="5"/>
  <c r="AE121" i="5"/>
  <c r="M121" i="5"/>
  <c r="AG121" i="5" l="1"/>
  <c r="H121" i="5"/>
  <c r="N121" i="5"/>
  <c r="L121" i="5"/>
  <c r="AO121" i="5"/>
  <c r="Z121" i="5"/>
  <c r="AJ121" i="5"/>
  <c r="T121" i="5"/>
  <c r="AK121" i="5"/>
  <c r="AM121" i="5"/>
  <c r="X121" i="5"/>
  <c r="W121" i="5"/>
  <c r="AL121" i="5" l="1"/>
  <c r="AI141" i="5"/>
  <c r="V121" i="5"/>
  <c r="O141" i="5"/>
  <c r="AD141" i="5"/>
  <c r="M141" i="5"/>
  <c r="P141" i="5"/>
  <c r="AE141" i="5"/>
  <c r="AN121" i="5"/>
  <c r="AB121" i="5"/>
  <c r="Q121" i="5"/>
  <c r="AP112" i="5"/>
  <c r="AQ464" i="3" a="1"/>
  <c r="AQ464" i="3" s="1"/>
  <c r="AJ464" i="3" a="1"/>
  <c r="AJ464" i="3" s="1"/>
  <c r="AN464" i="3" a="1"/>
  <c r="AN464" i="3" s="1"/>
  <c r="AO464" i="3" a="1"/>
  <c r="AO464" i="3" s="1"/>
  <c r="AP464" i="3" a="1"/>
  <c r="AP464" i="3" s="1"/>
  <c r="L464" i="3" a="1"/>
  <c r="L464" i="3" s="1"/>
  <c r="J464" i="3" a="1"/>
  <c r="J464" i="3" s="1"/>
  <c r="M464" i="3" a="1"/>
  <c r="M464" i="3" s="1"/>
  <c r="K464" i="3" a="1"/>
  <c r="K464" i="3" s="1"/>
  <c r="F464" i="3" a="1"/>
  <c r="F464" i="3" s="1"/>
  <c r="AM464" i="3" a="1"/>
  <c r="AM464" i="3" s="1"/>
  <c r="I464" i="3" a="1"/>
  <c r="I464" i="3" s="1"/>
  <c r="H464" i="3" a="1"/>
  <c r="H464" i="3" s="1"/>
  <c r="AL464" i="3" a="1"/>
  <c r="AL464" i="3" s="1"/>
  <c r="S141" i="5"/>
  <c r="Y141" i="5"/>
  <c r="K141" i="5"/>
  <c r="AH121" i="5"/>
  <c r="AF121" i="5"/>
  <c r="U141" i="5"/>
  <c r="AP145" i="5"/>
  <c r="AP121" i="5"/>
  <c r="J141" i="5"/>
  <c r="AA141" i="5"/>
  <c r="I141" i="5"/>
  <c r="R141" i="5"/>
  <c r="AC141" i="5"/>
  <c r="AP38" i="5" l="1"/>
  <c r="Z141" i="5"/>
  <c r="AJ141" i="5"/>
  <c r="T141" i="5"/>
  <c r="AK141" i="5"/>
  <c r="W141" i="5"/>
  <c r="H141" i="5"/>
  <c r="AJ468" i="3" a="1"/>
  <c r="AJ468" i="3" s="1"/>
  <c r="Z121" i="6" a="1"/>
  <c r="Z121" i="6" s="1"/>
  <c r="AJ22" i="3" a="1"/>
  <c r="AJ22" i="3" s="1"/>
  <c r="AO468" i="3" a="1"/>
  <c r="AO468" i="3" s="1"/>
  <c r="AP22" i="3" a="1"/>
  <c r="AP22" i="3" s="1"/>
  <c r="AJ10" i="3" a="1"/>
  <c r="AJ10" i="3" s="1"/>
  <c r="AN468" i="3" a="1"/>
  <c r="AN468" i="3" s="1"/>
  <c r="AP10" i="3" a="1"/>
  <c r="AP10" i="3" s="1"/>
  <c r="AO22" i="3" a="1"/>
  <c r="AO22" i="3" s="1"/>
  <c r="AQ468" i="3" a="1"/>
  <c r="AQ468" i="3" s="1"/>
  <c r="AQ22" i="3" a="1"/>
  <c r="AQ22" i="3" s="1"/>
  <c r="AN10" i="3" a="1"/>
  <c r="AN10" i="3" s="1"/>
  <c r="AO10" i="3" a="1"/>
  <c r="AO10" i="3" s="1"/>
  <c r="AP15" i="5"/>
  <c r="AA121" i="6" a="1"/>
  <c r="AA121" i="6" s="1"/>
  <c r="AN22" i="3" a="1"/>
  <c r="AN22" i="3" s="1"/>
  <c r="AP468" i="3" a="1"/>
  <c r="AP468" i="3" s="1"/>
  <c r="AQ10" i="3" a="1"/>
  <c r="AQ10" i="3" s="1"/>
  <c r="V121" i="6" a="1"/>
  <c r="V121" i="6" s="1"/>
  <c r="AP150" i="3" a="1"/>
  <c r="AP150" i="3" s="1"/>
  <c r="AJ150" i="3" a="1"/>
  <c r="AJ150" i="3" s="1"/>
  <c r="M22" i="3" a="1"/>
  <c r="M22" i="3" s="1"/>
  <c r="J10" i="3" a="1"/>
  <c r="J10" i="3" s="1"/>
  <c r="AQ150" i="3" a="1"/>
  <c r="AQ150" i="3" s="1"/>
  <c r="AO150" i="3" a="1"/>
  <c r="AO150" i="3" s="1"/>
  <c r="AN150" i="3" a="1"/>
  <c r="AN150" i="3" s="1"/>
  <c r="J121" i="6" a="1"/>
  <c r="J121" i="6" s="1"/>
  <c r="F468" i="3" a="1"/>
  <c r="F468" i="3" s="1"/>
  <c r="AK464" i="3" s="1"/>
  <c r="L10" i="3" a="1"/>
  <c r="L10" i="3" s="1"/>
  <c r="F121" i="6" a="1"/>
  <c r="F121" i="6" s="1"/>
  <c r="L468" i="3" a="1"/>
  <c r="L468" i="3" s="1"/>
  <c r="F150" i="3" a="1"/>
  <c r="F150" i="3" s="1"/>
  <c r="F22" i="3" a="1"/>
  <c r="F22" i="3" s="1"/>
  <c r="K150" i="3" a="1"/>
  <c r="K150" i="3" s="1"/>
  <c r="J150" i="3" a="1"/>
  <c r="J150" i="3" s="1"/>
  <c r="K10" i="3" a="1"/>
  <c r="K10" i="3" s="1"/>
  <c r="M468" i="3" a="1"/>
  <c r="M468" i="3" s="1"/>
  <c r="M150" i="3" a="1"/>
  <c r="M150" i="3" s="1"/>
  <c r="L22" i="3" a="1"/>
  <c r="L22" i="3" s="1"/>
  <c r="K121" i="6" a="1"/>
  <c r="K121" i="6" s="1"/>
  <c r="M10" i="3" a="1"/>
  <c r="M10" i="3" s="1"/>
  <c r="K468" i="3" a="1"/>
  <c r="K468" i="3" s="1"/>
  <c r="K22" i="3" a="1"/>
  <c r="K22" i="3" s="1"/>
  <c r="L150" i="3" a="1"/>
  <c r="L150" i="3" s="1"/>
  <c r="F10" i="3" a="1"/>
  <c r="F10" i="3" s="1"/>
  <c r="J468" i="3" a="1"/>
  <c r="J468" i="3" s="1"/>
  <c r="J22" i="3" a="1"/>
  <c r="J22" i="3" s="1"/>
  <c r="H150" i="3" a="1"/>
  <c r="H150" i="3" s="1"/>
  <c r="AM10" i="3" a="1"/>
  <c r="AM10" i="3" s="1"/>
  <c r="AL150" i="3" a="1"/>
  <c r="AL150" i="3" s="1"/>
  <c r="I468" i="3" a="1"/>
  <c r="I468" i="3" s="1"/>
  <c r="AM468" i="3" a="1"/>
  <c r="AM468" i="3" s="1"/>
  <c r="AL10" i="3" a="1"/>
  <c r="AL10" i="3" s="1"/>
  <c r="Y121" i="6" a="1"/>
  <c r="Y121" i="6" s="1"/>
  <c r="I10" i="3" a="1"/>
  <c r="I10" i="3" s="1"/>
  <c r="H22" i="3" a="1"/>
  <c r="H22" i="3" s="1"/>
  <c r="H121" i="6" a="1"/>
  <c r="H121" i="6" s="1"/>
  <c r="AM22" i="3" a="1"/>
  <c r="AM22" i="3" s="1"/>
  <c r="X121" i="6" a="1"/>
  <c r="X121" i="6" s="1"/>
  <c r="H468" i="3" a="1"/>
  <c r="H468" i="3" s="1"/>
  <c r="I22" i="3" a="1"/>
  <c r="I22" i="3" s="1"/>
  <c r="AM150" i="3" a="1"/>
  <c r="AM150" i="3" s="1"/>
  <c r="H10" i="3" a="1"/>
  <c r="H10" i="3" s="1"/>
  <c r="AL22" i="3" a="1"/>
  <c r="AL22" i="3" s="1"/>
  <c r="AL468" i="3" a="1"/>
  <c r="AL468" i="3" s="1"/>
  <c r="I121" i="6" a="1"/>
  <c r="I121" i="6" s="1"/>
  <c r="I150" i="3" a="1"/>
  <c r="I150" i="3" s="1"/>
  <c r="AO117" i="5"/>
  <c r="AG141" i="5"/>
  <c r="N141" i="5"/>
  <c r="AM141" i="5"/>
  <c r="AO141" i="5"/>
  <c r="AP117" i="5"/>
  <c r="AP241" i="5"/>
  <c r="L141" i="5"/>
  <c r="X141" i="5"/>
  <c r="AP144" i="5"/>
  <c r="AM477" i="3" a="1"/>
  <c r="AM477" i="3" s="1"/>
  <c r="AP477" i="3" a="1"/>
  <c r="AP477" i="3" s="1"/>
  <c r="AN477" i="3" a="1"/>
  <c r="AN477" i="3" s="1"/>
  <c r="L477" i="3" a="1"/>
  <c r="L477" i="3" s="1"/>
  <c r="M477" i="3" a="1"/>
  <c r="M477" i="3" s="1"/>
  <c r="I477" i="3" a="1"/>
  <c r="I477" i="3" s="1"/>
  <c r="AL477" i="3" a="1"/>
  <c r="AL477" i="3" s="1"/>
  <c r="K477" i="3" a="1"/>
  <c r="K477" i="3" s="1"/>
  <c r="H477" i="3" a="1"/>
  <c r="H477" i="3" s="1"/>
  <c r="AQ477" i="3" a="1"/>
  <c r="AQ477" i="3" s="1"/>
  <c r="F477" i="3" a="1"/>
  <c r="F477" i="3" s="1"/>
  <c r="J477" i="3" a="1"/>
  <c r="J477" i="3" s="1"/>
  <c r="AJ477" i="3" a="1"/>
  <c r="AJ477" i="3" s="1"/>
  <c r="AO477" i="3" a="1"/>
  <c r="AO477" i="3" s="1"/>
  <c r="AP165" i="5"/>
  <c r="AP141" i="5"/>
  <c r="AO480" i="3" a="1"/>
  <c r="AO480" i="3" s="1"/>
  <c r="AJ480" i="3" a="1"/>
  <c r="AJ480" i="3" s="1"/>
  <c r="H480" i="3" a="1"/>
  <c r="H480" i="3" s="1"/>
  <c r="I480" i="3" a="1"/>
  <c r="I480" i="3" s="1"/>
  <c r="AL480" i="3" a="1"/>
  <c r="AL480" i="3" s="1"/>
  <c r="F480" i="3" a="1"/>
  <c r="F480" i="3" s="1"/>
  <c r="M480" i="3" a="1"/>
  <c r="M480" i="3" s="1"/>
  <c r="AN480" i="3" a="1"/>
  <c r="AN480" i="3" s="1"/>
  <c r="AQ480" i="3" a="1"/>
  <c r="AQ480" i="3" s="1"/>
  <c r="L480" i="3" a="1"/>
  <c r="L480" i="3" s="1"/>
  <c r="AM480" i="3" a="1"/>
  <c r="AM480" i="3" s="1"/>
  <c r="J480" i="3" a="1"/>
  <c r="J480" i="3" s="1"/>
  <c r="K480" i="3" a="1"/>
  <c r="K480" i="3" s="1"/>
  <c r="AP480" i="3" a="1"/>
  <c r="AP480" i="3" s="1"/>
  <c r="G464" i="3" l="1"/>
  <c r="AP164" i="5"/>
  <c r="F479" i="3" a="1"/>
  <c r="F479" i="3" s="1"/>
  <c r="AJ479" i="3" a="1"/>
  <c r="AJ479" i="3" s="1"/>
  <c r="AL479" i="3" a="1"/>
  <c r="AL479" i="3" s="1"/>
  <c r="AM479" i="3" a="1"/>
  <c r="AM479" i="3" s="1"/>
  <c r="L479" i="3" a="1"/>
  <c r="L479" i="3" s="1"/>
  <c r="K479" i="3" a="1"/>
  <c r="K479" i="3" s="1"/>
  <c r="AN479" i="3" a="1"/>
  <c r="AN479" i="3" s="1"/>
  <c r="H479" i="3" a="1"/>
  <c r="H479" i="3" s="1"/>
  <c r="AO479" i="3" a="1"/>
  <c r="AO479" i="3" s="1"/>
  <c r="M479" i="3" a="1"/>
  <c r="M479" i="3" s="1"/>
  <c r="AP479" i="3" a="1"/>
  <c r="AP479" i="3" s="1"/>
  <c r="J479" i="3" a="1"/>
  <c r="J479" i="3" s="1"/>
  <c r="AQ479" i="3" a="1"/>
  <c r="AQ479" i="3" s="1"/>
  <c r="I479" i="3" a="1"/>
  <c r="I479" i="3" s="1"/>
  <c r="AB141" i="5"/>
  <c r="AK478" i="3"/>
  <c r="AK476" i="3"/>
  <c r="AK475" i="3"/>
  <c r="G478" i="3"/>
  <c r="G475" i="3"/>
  <c r="G476" i="3"/>
  <c r="G474" i="3"/>
  <c r="AK474" i="3"/>
  <c r="AN141" i="5"/>
  <c r="Q141" i="5"/>
  <c r="AK466" i="3"/>
  <c r="AK465" i="3"/>
  <c r="G466" i="3"/>
  <c r="G465" i="3"/>
  <c r="AK467" i="3"/>
  <c r="G467" i="3"/>
  <c r="V141" i="5"/>
  <c r="AL141" i="5"/>
  <c r="AF141" i="5"/>
  <c r="AK477" i="3"/>
  <c r="G477" i="3"/>
  <c r="AH141" i="5"/>
  <c r="AK468" i="3" l="1"/>
  <c r="G468" i="3"/>
  <c r="AK479" i="3"/>
  <c r="AK480" i="3" s="1"/>
  <c r="G479" i="3"/>
  <c r="G480" i="3" s="1"/>
  <c r="R474" i="3" l="1" a="1"/>
  <c r="R474" i="3" s="1"/>
  <c r="AV474" i="3" a="1"/>
  <c r="AV474" i="3" s="1"/>
  <c r="S474" i="3" a="1"/>
  <c r="S474" i="3" s="1"/>
  <c r="AW474" i="3" a="1"/>
  <c r="AW474" i="3" s="1"/>
  <c r="AU474" i="3" a="1"/>
  <c r="AU474" i="3" s="1"/>
  <c r="Q474" i="3" a="1"/>
  <c r="Q474" i="3" s="1"/>
  <c r="AT474" i="3" a="1"/>
  <c r="AT474" i="3" s="1"/>
  <c r="P474" i="3" a="1"/>
  <c r="P474" i="3" s="1"/>
  <c r="Q464" i="3" l="1" a="1"/>
  <c r="Q464" i="3" s="1"/>
  <c r="AT464" i="3" a="1"/>
  <c r="AT464" i="3" s="1"/>
  <c r="P464" i="3" a="1"/>
  <c r="P464" i="3" s="1"/>
  <c r="AU464" i="3" a="1"/>
  <c r="AU464" i="3" s="1"/>
  <c r="AV464" i="3" l="1" a="1"/>
  <c r="AV464" i="3" s="1"/>
  <c r="AW464" i="3" a="1"/>
  <c r="AW464" i="3" s="1"/>
  <c r="R464" i="3" a="1"/>
  <c r="R464" i="3" s="1"/>
  <c r="S464" i="3" a="1"/>
  <c r="S464" i="3" s="1"/>
  <c r="AY144" i="5" l="1"/>
  <c r="AY113" i="5"/>
  <c r="BP113" i="5"/>
  <c r="BP144" i="5"/>
  <c r="AW144" i="5"/>
  <c r="AW113" i="5"/>
  <c r="AV144" i="5"/>
  <c r="AV113" i="5"/>
  <c r="AZ144" i="5"/>
  <c r="AZ113" i="5"/>
  <c r="BD144" i="5"/>
  <c r="BD113" i="5"/>
  <c r="BF144" i="5"/>
  <c r="BF113" i="5"/>
  <c r="BG113" i="5"/>
  <c r="BG144" i="5"/>
  <c r="BR144" i="5"/>
  <c r="BR113" i="5"/>
  <c r="BM144" i="5"/>
  <c r="BM113" i="5"/>
  <c r="BT144" i="5"/>
  <c r="BT113" i="5"/>
  <c r="BA144" i="5"/>
  <c r="BA113" i="5"/>
  <c r="BC113" i="5"/>
  <c r="BC144" i="5"/>
  <c r="BB144" i="5"/>
  <c r="BB113" i="5"/>
  <c r="AX144" i="5"/>
  <c r="AX113" i="5"/>
  <c r="BL113" i="5"/>
  <c r="BL144" i="5"/>
  <c r="BN113" i="5"/>
  <c r="BN144" i="5"/>
  <c r="BE144" i="5"/>
  <c r="BE113" i="5"/>
  <c r="BU113" i="5"/>
  <c r="BU144" i="5"/>
  <c r="AS144" i="5"/>
  <c r="AS113" i="5"/>
  <c r="BQ113" i="5"/>
  <c r="BQ144" i="5"/>
  <c r="BH113" i="5"/>
  <c r="BH144" i="5"/>
  <c r="AT113" i="5"/>
  <c r="AT144" i="5"/>
  <c r="AR144" i="5"/>
  <c r="AR113" i="5"/>
  <c r="BJ113" i="5"/>
  <c r="BJ144" i="5"/>
  <c r="BS144" i="5"/>
  <c r="BS113" i="5"/>
  <c r="AU113" i="5"/>
  <c r="AU144" i="5"/>
  <c r="BO144" i="5"/>
  <c r="BO113" i="5"/>
  <c r="BK113" i="5"/>
  <c r="BK144" i="5"/>
  <c r="BI144" i="5"/>
  <c r="BI113" i="5"/>
  <c r="AQ113" i="5"/>
  <c r="AQ144" i="5"/>
  <c r="AT164" i="5" l="1"/>
  <c r="BQ164" i="5"/>
  <c r="BN164" i="5"/>
  <c r="BK164" i="5"/>
  <c r="AS164" i="5"/>
  <c r="BA164" i="5"/>
  <c r="AU164" i="5"/>
  <c r="AW164" i="5"/>
  <c r="AT467" i="3" a="1"/>
  <c r="AT467" i="3" s="1"/>
  <c r="AU467" i="3" a="1"/>
  <c r="AU467" i="3" s="1"/>
  <c r="P467" i="3" a="1"/>
  <c r="P467" i="3" s="1"/>
  <c r="Q467" i="3" a="1"/>
  <c r="Q467" i="3" s="1"/>
  <c r="BO164" i="5"/>
  <c r="BU164" i="5"/>
  <c r="BT164" i="5"/>
  <c r="AY164" i="5"/>
  <c r="AQ164" i="5"/>
  <c r="AT477" i="3" a="1"/>
  <c r="AT477" i="3" s="1"/>
  <c r="P477" i="3" a="1"/>
  <c r="P477" i="3" s="1"/>
  <c r="AU477" i="3" a="1"/>
  <c r="AU477" i="3" s="1"/>
  <c r="Q477" i="3" a="1"/>
  <c r="Q477" i="3" s="1"/>
  <c r="AR164" i="5"/>
  <c r="BS164" i="5"/>
  <c r="BR164" i="5"/>
  <c r="BP164" i="5"/>
  <c r="AV477" i="3" a="1"/>
  <c r="AV477" i="3" s="1"/>
  <c r="S477" i="3" a="1"/>
  <c r="S477" i="3" s="1"/>
  <c r="AW477" i="3" a="1"/>
  <c r="AW477" i="3" s="1"/>
  <c r="R477" i="3" a="1"/>
  <c r="R477" i="3" s="1"/>
  <c r="AX164" i="5"/>
  <c r="BJ164" i="5"/>
  <c r="BM164" i="5"/>
  <c r="BL164" i="5"/>
  <c r="BD164" i="5"/>
  <c r="S467" i="3" a="1"/>
  <c r="S467" i="3" s="1"/>
  <c r="AV467" i="3" a="1"/>
  <c r="AV467" i="3" s="1"/>
  <c r="R467" i="3" a="1"/>
  <c r="R467" i="3" s="1"/>
  <c r="AW467" i="3" a="1"/>
  <c r="AW467" i="3" s="1"/>
  <c r="BG164" i="5"/>
  <c r="BF164" i="5"/>
  <c r="AZ164" i="5"/>
  <c r="BI164" i="5"/>
  <c r="BH164" i="5"/>
  <c r="BB164" i="5"/>
  <c r="BE164" i="5"/>
  <c r="BC164" i="5"/>
  <c r="AV164" i="5"/>
  <c r="AD121" i="6" l="1" a="1"/>
  <c r="AD121" i="6" s="1"/>
  <c r="Q468" i="3" a="1"/>
  <c r="Q468" i="3" s="1"/>
  <c r="Q22" i="3" a="1"/>
  <c r="Q22" i="3" s="1"/>
  <c r="Q480" i="3" a="1"/>
  <c r="Q480" i="3" s="1"/>
  <c r="AU10" i="3" a="1"/>
  <c r="AU10" i="3" s="1"/>
  <c r="P468" i="3" a="1"/>
  <c r="P468" i="3" s="1"/>
  <c r="P480" i="3" a="1"/>
  <c r="P480" i="3" s="1"/>
  <c r="AT22" i="3" a="1"/>
  <c r="AT22" i="3" s="1"/>
  <c r="Q10" i="3" a="1"/>
  <c r="Q10" i="3" s="1"/>
  <c r="AU480" i="3" a="1"/>
  <c r="AU480" i="3" s="1"/>
  <c r="AT10" i="3" a="1"/>
  <c r="AT10" i="3" s="1"/>
  <c r="P22" i="3" a="1"/>
  <c r="P22" i="3" s="1"/>
  <c r="N121" i="6" a="1"/>
  <c r="N121" i="6" s="1"/>
  <c r="AT468" i="3" a="1"/>
  <c r="AT468" i="3" s="1"/>
  <c r="AT150" i="3" a="1"/>
  <c r="AT150" i="3" s="1"/>
  <c r="AT480" i="3" a="1"/>
  <c r="AT480" i="3" s="1"/>
  <c r="AU150" i="3" a="1"/>
  <c r="AU150" i="3" s="1"/>
  <c r="AU468" i="3" a="1"/>
  <c r="AU468" i="3" s="1"/>
  <c r="AE121" i="6" a="1"/>
  <c r="AE121" i="6" s="1"/>
  <c r="P10" i="3" a="1"/>
  <c r="P10" i="3" s="1"/>
  <c r="AU22" i="3" a="1"/>
  <c r="AU22" i="3" s="1"/>
  <c r="O121" i="6" a="1"/>
  <c r="O121" i="6" s="1"/>
  <c r="Q150" i="3" a="1"/>
  <c r="Q150" i="3" s="1"/>
  <c r="P150" i="3" a="1"/>
  <c r="P150" i="3" s="1"/>
  <c r="R479" i="3" a="1"/>
  <c r="R479" i="3" s="1"/>
  <c r="AW479" i="3" a="1"/>
  <c r="AW479" i="3" s="1"/>
  <c r="AV479" i="3" a="1"/>
  <c r="AV479" i="3" s="1"/>
  <c r="S479" i="3" a="1"/>
  <c r="S479" i="3" s="1"/>
  <c r="AT479" i="3" a="1"/>
  <c r="AT479" i="3" s="1"/>
  <c r="AU479" i="3" a="1"/>
  <c r="AU479" i="3" s="1"/>
  <c r="Q479" i="3" a="1"/>
  <c r="Q479" i="3" s="1"/>
  <c r="P479" i="3" a="1"/>
  <c r="P479" i="3" s="1"/>
  <c r="S468" i="3" a="1"/>
  <c r="S468" i="3" s="1"/>
  <c r="AW22" i="3" a="1"/>
  <c r="AW22" i="3" s="1"/>
  <c r="R10" i="3" a="1"/>
  <c r="R10" i="3" s="1"/>
  <c r="R22" i="3" a="1"/>
  <c r="R22" i="3" s="1"/>
  <c r="AW10" i="3" a="1"/>
  <c r="AW10" i="3" s="1"/>
  <c r="AW150" i="3" a="1"/>
  <c r="AW150" i="3" s="1"/>
  <c r="AV468" i="3" a="1"/>
  <c r="AV468" i="3" s="1"/>
  <c r="AV22" i="3" a="1"/>
  <c r="AV22" i="3" s="1"/>
  <c r="R480" i="3" a="1"/>
  <c r="R480" i="3" s="1"/>
  <c r="AV150" i="3" a="1"/>
  <c r="AV150" i="3" s="1"/>
  <c r="S10" i="3" a="1"/>
  <c r="S10" i="3" s="1"/>
  <c r="S480" i="3" a="1"/>
  <c r="S480" i="3" s="1"/>
  <c r="R150" i="3" a="1"/>
  <c r="R150" i="3" s="1"/>
  <c r="R468" i="3" a="1"/>
  <c r="R468" i="3" s="1"/>
  <c r="AV480" i="3" a="1"/>
  <c r="AV480" i="3" s="1"/>
  <c r="AV10" i="3" a="1"/>
  <c r="AV10" i="3" s="1"/>
  <c r="S150" i="3" a="1"/>
  <c r="S150" i="3" s="1"/>
  <c r="AW480" i="3" a="1"/>
  <c r="AW480" i="3" s="1"/>
  <c r="S22" i="3" a="1"/>
  <c r="S22" i="3" s="1"/>
  <c r="AW468" i="3" a="1"/>
  <c r="AW468" i="3" s="1"/>
  <c r="AY40" i="5" l="1"/>
  <c r="AR40" i="5"/>
  <c r="BN40" i="5"/>
  <c r="BG40" i="5"/>
  <c r="BA40" i="5"/>
  <c r="AZ40" i="5"/>
  <c r="BP40" i="5"/>
  <c r="BR40" i="5"/>
  <c r="BD40" i="5"/>
  <c r="BE40" i="5"/>
  <c r="BI40" i="5"/>
  <c r="AT40" i="5"/>
  <c r="BH40" i="5"/>
  <c r="BB40" i="5"/>
  <c r="AV40" i="5"/>
  <c r="BF40" i="5"/>
  <c r="BU40" i="5"/>
  <c r="BS40" i="5"/>
  <c r="BL40" i="5"/>
  <c r="AU40" i="5"/>
  <c r="AS40" i="5"/>
  <c r="BQ40" i="5"/>
  <c r="AX40" i="5"/>
  <c r="AW40" i="5"/>
  <c r="BJ40" i="5"/>
  <c r="BM40" i="5"/>
  <c r="BO40" i="5"/>
  <c r="AQ40" i="5"/>
  <c r="BK40" i="5"/>
  <c r="BT40" i="5"/>
  <c r="BC40" i="5"/>
  <c r="S713" i="3" l="1" a="1"/>
  <c r="S713" i="3" s="1"/>
  <c r="R713" i="3" a="1"/>
  <c r="R713" i="3" s="1"/>
  <c r="AW713" i="3" a="1"/>
  <c r="AW713" i="3" s="1"/>
  <c r="AV713" i="3" a="1"/>
  <c r="AV713" i="3" s="1"/>
  <c r="R13" i="3" l="1" a="1"/>
  <c r="R13" i="3" s="1"/>
  <c r="S13" i="3" a="1"/>
  <c r="S13" i="3" s="1"/>
  <c r="AV13" i="3" a="1"/>
  <c r="AV13" i="3" s="1"/>
  <c r="AW13" i="3" a="1"/>
  <c r="AW13" i="3" s="1"/>
  <c r="AV714" i="3" a="1"/>
  <c r="AV714" i="3" s="1"/>
  <c r="R714" i="3" a="1"/>
  <c r="R714" i="3" s="1"/>
  <c r="AW714" i="3" a="1"/>
  <c r="AW714" i="3" s="1"/>
  <c r="S714" i="3" a="1"/>
  <c r="S714" i="3" s="1"/>
  <c r="P714" i="3" a="1"/>
  <c r="P714" i="3" s="1"/>
  <c r="AU714" i="3" a="1"/>
  <c r="AU714" i="3" s="1"/>
  <c r="Q714" i="3" a="1"/>
  <c r="Q714" i="3" s="1"/>
  <c r="AT714" i="3" a="1"/>
  <c r="AT714" i="3" s="1"/>
  <c r="M30" i="5" l="1"/>
  <c r="J30" i="5"/>
  <c r="I30" i="5"/>
  <c r="L30" i="5"/>
  <c r="H30" i="5"/>
  <c r="AW23" i="3" a="1"/>
  <c r="AW23" i="3" s="1"/>
  <c r="S153" i="3" a="1"/>
  <c r="S153" i="3" s="1"/>
  <c r="AW717" i="3" a="1"/>
  <c r="AW717" i="3" s="1"/>
  <c r="AV23" i="3" a="1"/>
  <c r="AV23" i="3" s="1"/>
  <c r="AV153" i="3" a="1"/>
  <c r="AV153" i="3" s="1"/>
  <c r="R717" i="3" a="1"/>
  <c r="R717" i="3" s="1"/>
  <c r="R153" i="3" a="1"/>
  <c r="R153" i="3" s="1"/>
  <c r="R12" i="3" a="1"/>
  <c r="R12" i="3" s="1"/>
  <c r="AW153" i="3" a="1"/>
  <c r="AW153" i="3" s="1"/>
  <c r="AV717" i="3" a="1"/>
  <c r="AV717" i="3" s="1"/>
  <c r="S23" i="3" a="1"/>
  <c r="S23" i="3" s="1"/>
  <c r="R23" i="3" a="1"/>
  <c r="R23" i="3" s="1"/>
  <c r="AW12" i="3" a="1"/>
  <c r="AW12" i="3" s="1"/>
  <c r="AV12" i="3" a="1"/>
  <c r="AV12" i="3" s="1"/>
  <c r="S717" i="3" a="1"/>
  <c r="S717" i="3" s="1"/>
  <c r="S12" i="3" a="1"/>
  <c r="S12" i="3" s="1"/>
  <c r="AV156" i="3" a="1"/>
  <c r="AV156" i="3" s="1"/>
  <c r="R24" i="3" a="1"/>
  <c r="R24" i="3" s="1"/>
  <c r="S24" i="3" a="1"/>
  <c r="S24" i="3" s="1"/>
  <c r="AW24" i="3" a="1"/>
  <c r="AW24" i="3" s="1"/>
  <c r="AW156" i="3" a="1"/>
  <c r="AW156" i="3" s="1"/>
  <c r="AV24" i="3" a="1"/>
  <c r="AV24" i="3" s="1"/>
  <c r="S156" i="3" a="1"/>
  <c r="S156" i="3" s="1"/>
  <c r="R156" i="3" a="1"/>
  <c r="R156" i="3" s="1"/>
  <c r="K30" i="5"/>
  <c r="AW155" i="3" l="1" a="1"/>
  <c r="AW155" i="3" s="1"/>
  <c r="R155" i="3" a="1"/>
  <c r="R155" i="3" s="1"/>
  <c r="AV155" i="3" a="1"/>
  <c r="AV155" i="3" s="1"/>
  <c r="S155" i="3" a="1"/>
  <c r="S155" i="3" s="1"/>
  <c r="AP714" i="3" l="1" a="1"/>
  <c r="AP714" i="3" s="1"/>
  <c r="AQ714" i="3" a="1"/>
  <c r="AQ714" i="3" s="1"/>
  <c r="AN714" i="3" a="1"/>
  <c r="AN714" i="3" s="1"/>
  <c r="AO714" i="3" a="1"/>
  <c r="AO714" i="3" s="1"/>
  <c r="AJ714" i="3" a="1"/>
  <c r="AJ714" i="3" s="1"/>
  <c r="AP193" i="5"/>
  <c r="L714" i="3" a="1"/>
  <c r="L714" i="3" s="1"/>
  <c r="F714" i="3" a="1"/>
  <c r="F714" i="3" s="1"/>
  <c r="M714" i="3" a="1"/>
  <c r="M714" i="3" s="1"/>
  <c r="K714" i="3" a="1"/>
  <c r="K714" i="3" s="1"/>
  <c r="J714" i="3" a="1"/>
  <c r="J714" i="3" s="1"/>
  <c r="AL714" i="3" l="1" a="1"/>
  <c r="AL714" i="3" s="1"/>
  <c r="AM714" i="3" a="1"/>
  <c r="AM714" i="3" s="1"/>
  <c r="H714" i="3" a="1"/>
  <c r="H714" i="3" s="1"/>
  <c r="I714" i="3" a="1"/>
  <c r="I714" i="3" s="1"/>
  <c r="AT713" i="3" l="1" a="1"/>
  <c r="AT713" i="3" s="1"/>
  <c r="Q713" i="3" a="1"/>
  <c r="Q713" i="3" s="1"/>
  <c r="AU713" i="3" a="1"/>
  <c r="AU713" i="3" s="1"/>
  <c r="P713" i="3" a="1"/>
  <c r="P713" i="3" s="1"/>
  <c r="N124" i="6" a="1"/>
  <c r="N124" i="6" s="1"/>
  <c r="AD124" i="6" a="1"/>
  <c r="AD124" i="6" s="1"/>
  <c r="O124" i="6" a="1"/>
  <c r="O124" i="6" s="1"/>
  <c r="AE124" i="6" a="1"/>
  <c r="AE124" i="6" s="1"/>
  <c r="P23" i="3" l="1" a="1"/>
  <c r="P23" i="3" s="1"/>
  <c r="Q717" i="3" a="1"/>
  <c r="Q717" i="3" s="1"/>
  <c r="Q12" i="3" a="1"/>
  <c r="Q12" i="3" s="1"/>
  <c r="AU12" i="3" a="1"/>
  <c r="AU12" i="3" s="1"/>
  <c r="P12" i="3" a="1"/>
  <c r="P12" i="3" s="1"/>
  <c r="AU23" i="3" a="1"/>
  <c r="AU23" i="3" s="1"/>
  <c r="AU717" i="3" a="1"/>
  <c r="AU717" i="3" s="1"/>
  <c r="AT717" i="3" a="1"/>
  <c r="AT717" i="3" s="1"/>
  <c r="Q23" i="3" a="1"/>
  <c r="Q23" i="3" s="1"/>
  <c r="P153" i="3" a="1"/>
  <c r="P153" i="3" s="1"/>
  <c r="AT12" i="3" a="1"/>
  <c r="AT12" i="3" s="1"/>
  <c r="AT153" i="3" a="1"/>
  <c r="AT153" i="3" s="1"/>
  <c r="Q153" i="3" a="1"/>
  <c r="Q153" i="3" s="1"/>
  <c r="AU153" i="3" a="1"/>
  <c r="AU153" i="3" s="1"/>
  <c r="P717" i="3" a="1"/>
  <c r="P717" i="3" s="1"/>
  <c r="AT23" i="3" a="1"/>
  <c r="AT23" i="3" s="1"/>
  <c r="AH30" i="5" l="1"/>
  <c r="V30" i="5"/>
  <c r="AJ30" i="5"/>
  <c r="R30" i="5"/>
  <c r="Z30" i="5"/>
  <c r="AA30" i="5"/>
  <c r="AI30" i="5"/>
  <c r="AD30" i="5"/>
  <c r="X30" i="5"/>
  <c r="Y30" i="5"/>
  <c r="O30" i="5"/>
  <c r="S30" i="5"/>
  <c r="AE30" i="5"/>
  <c r="P24" i="3" a="1"/>
  <c r="P24" i="3" s="1"/>
  <c r="P156" i="3" a="1"/>
  <c r="P156" i="3" s="1"/>
  <c r="AU156" i="3" a="1"/>
  <c r="AU156" i="3" s="1"/>
  <c r="Q24" i="3" a="1"/>
  <c r="Q24" i="3" s="1"/>
  <c r="Q156" i="3" a="1"/>
  <c r="Q156" i="3" s="1"/>
  <c r="AU24" i="3" a="1"/>
  <c r="AU24" i="3" s="1"/>
  <c r="AT156" i="3" a="1"/>
  <c r="AT156" i="3" s="1"/>
  <c r="AT24" i="3" a="1"/>
  <c r="AT24" i="3" s="1"/>
  <c r="AF30" i="5"/>
  <c r="AB30" i="5"/>
  <c r="W30" i="5"/>
  <c r="AG30" i="5"/>
  <c r="T30" i="5"/>
  <c r="AC30" i="5"/>
  <c r="N30" i="5"/>
  <c r="U30" i="5"/>
  <c r="AU13" i="3" a="1"/>
  <c r="AU13" i="3" s="1"/>
  <c r="P13" i="3" a="1"/>
  <c r="P13" i="3" s="1"/>
  <c r="AT13" i="3" a="1"/>
  <c r="AT13" i="3" s="1"/>
  <c r="Q13" i="3" a="1"/>
  <c r="Q13" i="3" s="1"/>
  <c r="Q30" i="5"/>
  <c r="AK30" i="5"/>
  <c r="P30" i="5"/>
  <c r="AU155" i="3" l="1" a="1"/>
  <c r="AU155" i="3" s="1"/>
  <c r="Q155" i="3" a="1"/>
  <c r="Q155" i="3" s="1"/>
  <c r="AT155" i="3" a="1"/>
  <c r="AT155" i="3" s="1"/>
  <c r="P155" i="3" a="1"/>
  <c r="P155" i="3" s="1"/>
  <c r="AO30" i="5" l="1"/>
  <c r="AN30" i="5"/>
  <c r="AM30" i="5" l="1"/>
  <c r="AL30" i="5" l="1"/>
  <c r="AP242" i="5" l="1"/>
  <c r="AP196" i="5"/>
  <c r="AJ713" i="3" a="1"/>
  <c r="AJ713" i="3" s="1"/>
  <c r="V124" i="6" a="1"/>
  <c r="V124" i="6" s="1"/>
  <c r="AA124" i="6" a="1"/>
  <c r="AA124" i="6" s="1"/>
  <c r="AN713" i="3" a="1"/>
  <c r="AN713" i="3" s="1"/>
  <c r="Z124" i="6" a="1"/>
  <c r="Z124" i="6" s="1"/>
  <c r="AQ713" i="3" a="1"/>
  <c r="AQ713" i="3" s="1"/>
  <c r="AP713" i="3" a="1"/>
  <c r="AP713" i="3" s="1"/>
  <c r="AO713" i="3" a="1"/>
  <c r="AO713" i="3" s="1"/>
  <c r="AP192" i="5"/>
  <c r="J124" i="6" a="1"/>
  <c r="J124" i="6" s="1"/>
  <c r="M713" i="3" a="1"/>
  <c r="M713" i="3" s="1"/>
  <c r="F124" i="6" a="1"/>
  <c r="F124" i="6" s="1"/>
  <c r="L713" i="3" a="1"/>
  <c r="L713" i="3" s="1"/>
  <c r="J713" i="3" a="1"/>
  <c r="J713" i="3" s="1"/>
  <c r="K713" i="3" a="1"/>
  <c r="K713" i="3" s="1"/>
  <c r="K124" i="6" a="1"/>
  <c r="K124" i="6" s="1"/>
  <c r="F713" i="3" a="1"/>
  <c r="F713" i="3" s="1"/>
  <c r="H124" i="6" a="1"/>
  <c r="H124" i="6" s="1"/>
  <c r="AL713" i="3" a="1"/>
  <c r="AL713" i="3" s="1"/>
  <c r="Y124" i="6" a="1"/>
  <c r="Y124" i="6" s="1"/>
  <c r="X124" i="6" a="1"/>
  <c r="X124" i="6" s="1"/>
  <c r="I713" i="3" a="1"/>
  <c r="I713" i="3" s="1"/>
  <c r="AM713" i="3" a="1"/>
  <c r="AM713" i="3" s="1"/>
  <c r="H713" i="3" a="1"/>
  <c r="H713" i="3" s="1"/>
  <c r="I124" i="6" a="1"/>
  <c r="I124" i="6" s="1"/>
  <c r="AJ717" i="3" l="1" a="1"/>
  <c r="AJ717" i="3" s="1"/>
  <c r="K23" i="3" a="1"/>
  <c r="K23" i="3" s="1"/>
  <c r="F153" i="3" a="1"/>
  <c r="F153" i="3" s="1"/>
  <c r="AQ12" i="3" a="1"/>
  <c r="AQ12" i="3" s="1"/>
  <c r="AN23" i="3" a="1"/>
  <c r="AN23" i="3" s="1"/>
  <c r="AJ23" i="3" a="1"/>
  <c r="AJ23" i="3" s="1"/>
  <c r="AN12" i="3" a="1"/>
  <c r="AN12" i="3" s="1"/>
  <c r="AP12" i="3" a="1"/>
  <c r="AP12" i="3" s="1"/>
  <c r="AO153" i="3" a="1"/>
  <c r="AO153" i="3" s="1"/>
  <c r="K717" i="3" a="1"/>
  <c r="K717" i="3" s="1"/>
  <c r="AP23" i="3" a="1"/>
  <c r="AP23" i="3" s="1"/>
  <c r="AJ153" i="3" a="1"/>
  <c r="AJ153" i="3" s="1"/>
  <c r="AO23" i="3" a="1"/>
  <c r="AO23" i="3" s="1"/>
  <c r="M153" i="3" a="1"/>
  <c r="M153" i="3" s="1"/>
  <c r="M12" i="3" a="1"/>
  <c r="M12" i="3" s="1"/>
  <c r="AN153" i="3" a="1"/>
  <c r="AN153" i="3" s="1"/>
  <c r="L153" i="3" a="1"/>
  <c r="L153" i="3" s="1"/>
  <c r="AQ23" i="3" a="1"/>
  <c r="AQ23" i="3" s="1"/>
  <c r="L23" i="3" a="1"/>
  <c r="L23" i="3" s="1"/>
  <c r="J23" i="3" a="1"/>
  <c r="J23" i="3" s="1"/>
  <c r="F717" i="3" a="1"/>
  <c r="F717" i="3" s="1"/>
  <c r="L717" i="3" a="1"/>
  <c r="L717" i="3" s="1"/>
  <c r="M23" i="3" a="1"/>
  <c r="M23" i="3" s="1"/>
  <c r="AQ717" i="3" a="1"/>
  <c r="AQ717" i="3" s="1"/>
  <c r="AO12" i="3" a="1"/>
  <c r="AO12" i="3" s="1"/>
  <c r="J717" i="3" a="1"/>
  <c r="J717" i="3" s="1"/>
  <c r="K12" i="3" a="1"/>
  <c r="K12" i="3" s="1"/>
  <c r="J12" i="3" a="1"/>
  <c r="J12" i="3" s="1"/>
  <c r="AJ12" i="3" a="1"/>
  <c r="AJ12" i="3" s="1"/>
  <c r="AP717" i="3" a="1"/>
  <c r="AP717" i="3" s="1"/>
  <c r="AO717" i="3" a="1"/>
  <c r="AO717" i="3" s="1"/>
  <c r="AP153" i="3" a="1"/>
  <c r="AP153" i="3" s="1"/>
  <c r="F23" i="3" a="1"/>
  <c r="F23" i="3" s="1"/>
  <c r="AQ153" i="3" a="1"/>
  <c r="AQ153" i="3" s="1"/>
  <c r="L12" i="3" a="1"/>
  <c r="L12" i="3" s="1"/>
  <c r="AN717" i="3" a="1"/>
  <c r="AN717" i="3" s="1"/>
  <c r="AP17" i="5"/>
  <c r="F12" i="3" a="1"/>
  <c r="F12" i="3" s="1"/>
  <c r="M717" i="3" a="1"/>
  <c r="M717" i="3" s="1"/>
  <c r="J153" i="3" a="1"/>
  <c r="J153" i="3" s="1"/>
  <c r="K153" i="3" a="1"/>
  <c r="K153" i="3" s="1"/>
  <c r="AL23" i="3" a="1"/>
  <c r="AL23" i="3" s="1"/>
  <c r="H717" i="3" a="1"/>
  <c r="H717" i="3" s="1"/>
  <c r="AM23" i="3" a="1"/>
  <c r="AM23" i="3" s="1"/>
  <c r="AM153" i="3" a="1"/>
  <c r="AM153" i="3" s="1"/>
  <c r="I23" i="3" a="1"/>
  <c r="I23" i="3" s="1"/>
  <c r="H23" i="3" a="1"/>
  <c r="H23" i="3" s="1"/>
  <c r="I153" i="3" a="1"/>
  <c r="I153" i="3" s="1"/>
  <c r="AL12" i="3" a="1"/>
  <c r="AL12" i="3" s="1"/>
  <c r="I12" i="3" a="1"/>
  <c r="I12" i="3" s="1"/>
  <c r="AM12" i="3" a="1"/>
  <c r="AM12" i="3" s="1"/>
  <c r="AL153" i="3" a="1"/>
  <c r="AL153" i="3" s="1"/>
  <c r="H12" i="3" a="1"/>
  <c r="H12" i="3" s="1"/>
  <c r="H153" i="3" a="1"/>
  <c r="H153" i="3" s="1"/>
  <c r="AM717" i="3" a="1"/>
  <c r="AM717" i="3" s="1"/>
  <c r="AL717" i="3" a="1"/>
  <c r="AL717" i="3" s="1"/>
  <c r="I717" i="3" a="1"/>
  <c r="I717" i="3" s="1"/>
  <c r="AP39" i="5"/>
  <c r="AP19" i="5" l="1"/>
  <c r="L156" i="3" a="1"/>
  <c r="L156" i="3" s="1"/>
  <c r="AQ24" i="3" a="1"/>
  <c r="AQ24" i="3" s="1"/>
  <c r="M24" i="3" a="1"/>
  <c r="M24" i="3" s="1"/>
  <c r="AO156" i="3" a="1"/>
  <c r="AO156" i="3" s="1"/>
  <c r="AN24" i="3" a="1"/>
  <c r="AN24" i="3" s="1"/>
  <c r="AJ24" i="3" a="1"/>
  <c r="AJ24" i="3" s="1"/>
  <c r="F24" i="3" a="1"/>
  <c r="F24" i="3" s="1"/>
  <c r="G23" i="3" s="1"/>
  <c r="AP24" i="3" a="1"/>
  <c r="AP24" i="3" s="1"/>
  <c r="K24" i="3" a="1"/>
  <c r="K24" i="3" s="1"/>
  <c r="AP156" i="3" a="1"/>
  <c r="AP156" i="3" s="1"/>
  <c r="AQ156" i="3" a="1"/>
  <c r="AQ156" i="3" s="1"/>
  <c r="AN156" i="3" a="1"/>
  <c r="AN156" i="3" s="1"/>
  <c r="AJ156" i="3" a="1"/>
  <c r="AJ156" i="3" s="1"/>
  <c r="F156" i="3" a="1"/>
  <c r="F156" i="3" s="1"/>
  <c r="AK153" i="3" s="1"/>
  <c r="J156" i="3" a="1"/>
  <c r="J156" i="3" s="1"/>
  <c r="AO24" i="3" a="1"/>
  <c r="AO24" i="3" s="1"/>
  <c r="M156" i="3" a="1"/>
  <c r="M156" i="3" s="1"/>
  <c r="J24" i="3" a="1"/>
  <c r="J24" i="3" s="1"/>
  <c r="K156" i="3" a="1"/>
  <c r="K156" i="3" s="1"/>
  <c r="L24" i="3" a="1"/>
  <c r="L24" i="3" s="1"/>
  <c r="H24" i="3" a="1"/>
  <c r="H24" i="3" s="1"/>
  <c r="I24" i="3" a="1"/>
  <c r="I24" i="3" s="1"/>
  <c r="AM156" i="3" a="1"/>
  <c r="AM156" i="3" s="1"/>
  <c r="AL156" i="3" a="1"/>
  <c r="AL156" i="3" s="1"/>
  <c r="H156" i="3" a="1"/>
  <c r="H156" i="3" s="1"/>
  <c r="I156" i="3" a="1"/>
  <c r="I156" i="3" s="1"/>
  <c r="AM24" i="3" a="1"/>
  <c r="AM24" i="3" s="1"/>
  <c r="AL24" i="3" a="1"/>
  <c r="AL24" i="3" s="1"/>
  <c r="AP30" i="5"/>
  <c r="AP41" i="5"/>
  <c r="F13" i="3" a="1"/>
  <c r="F13" i="3" s="1"/>
  <c r="AP18" i="5"/>
  <c r="M13" i="3" a="1"/>
  <c r="M13" i="3" s="1"/>
  <c r="AO13" i="3" a="1"/>
  <c r="AO13" i="3" s="1"/>
  <c r="L13" i="3" a="1"/>
  <c r="L13" i="3" s="1"/>
  <c r="AP13" i="3" a="1"/>
  <c r="AP13" i="3" s="1"/>
  <c r="AJ13" i="3" a="1"/>
  <c r="AJ13" i="3" s="1"/>
  <c r="AN13" i="3" a="1"/>
  <c r="AN13" i="3" s="1"/>
  <c r="J13" i="3" a="1"/>
  <c r="J13" i="3" s="1"/>
  <c r="AQ13" i="3" a="1"/>
  <c r="AQ13" i="3" s="1"/>
  <c r="K13" i="3" a="1"/>
  <c r="K13" i="3" s="1"/>
  <c r="H13" i="3" a="1"/>
  <c r="H13" i="3" s="1"/>
  <c r="I13" i="3" a="1"/>
  <c r="I13" i="3" s="1"/>
  <c r="AL13" i="3" a="1"/>
  <c r="AL13" i="3" s="1"/>
  <c r="AM13" i="3" a="1"/>
  <c r="AM13" i="3" s="1"/>
  <c r="AK713" i="3"/>
  <c r="AK714" i="3"/>
  <c r="G714" i="3"/>
  <c r="AK715" i="3"/>
  <c r="G715" i="3"/>
  <c r="G716" i="3"/>
  <c r="AK716" i="3"/>
  <c r="G713" i="3"/>
  <c r="AK23" i="3" l="1"/>
  <c r="G12" i="3"/>
  <c r="AK156" i="3"/>
  <c r="G717" i="3"/>
  <c r="AK717" i="3"/>
  <c r="AK20" i="3"/>
  <c r="G22" i="3"/>
  <c r="G20" i="3"/>
  <c r="G24" i="3"/>
  <c r="AK22" i="3"/>
  <c r="G21" i="3"/>
  <c r="AK24" i="3"/>
  <c r="AK21" i="3"/>
  <c r="G8" i="3"/>
  <c r="AK11" i="3"/>
  <c r="G9" i="3"/>
  <c r="AK9" i="3"/>
  <c r="AK8" i="3"/>
  <c r="G11" i="3"/>
  <c r="G10" i="3"/>
  <c r="AK10" i="3"/>
  <c r="M155" i="3" a="1"/>
  <c r="M155" i="3" s="1"/>
  <c r="F155" i="3" a="1"/>
  <c r="F155" i="3" s="1"/>
  <c r="AO155" i="3" a="1"/>
  <c r="AO155" i="3" s="1"/>
  <c r="K155" i="3" a="1"/>
  <c r="K155" i="3" s="1"/>
  <c r="AP155" i="3" a="1"/>
  <c r="AP155" i="3" s="1"/>
  <c r="AJ155" i="3" a="1"/>
  <c r="AJ155" i="3" s="1"/>
  <c r="AP40" i="5"/>
  <c r="L155" i="3" a="1"/>
  <c r="L155" i="3" s="1"/>
  <c r="AQ155" i="3" a="1"/>
  <c r="AQ155" i="3" s="1"/>
  <c r="J155" i="3" a="1"/>
  <c r="J155" i="3" s="1"/>
  <c r="AN155" i="3" a="1"/>
  <c r="AN155" i="3" s="1"/>
  <c r="AL155" i="3" a="1"/>
  <c r="AL155" i="3" s="1"/>
  <c r="I155" i="3" a="1"/>
  <c r="I155" i="3" s="1"/>
  <c r="H155" i="3" a="1"/>
  <c r="H155" i="3" s="1"/>
  <c r="AM155" i="3" a="1"/>
  <c r="AM155" i="3" s="1"/>
  <c r="G149" i="3"/>
  <c r="G148" i="3"/>
  <c r="G150" i="3"/>
  <c r="AK150" i="3"/>
  <c r="AK154" i="3"/>
  <c r="AK151" i="3"/>
  <c r="AK149" i="3"/>
  <c r="AK152" i="3"/>
  <c r="AK148" i="3"/>
  <c r="G154" i="3"/>
  <c r="G151" i="3"/>
  <c r="G156" i="3"/>
  <c r="G152" i="3"/>
  <c r="G153" i="3"/>
  <c r="AK12" i="3"/>
  <c r="G155" i="3" l="1"/>
  <c r="AK13" i="3"/>
  <c r="G13" i="3"/>
  <c r="AK155" i="3"/>
  <c r="F13" i="6" l="1" a="1"/>
  <c r="F13" i="6" s="1"/>
  <c r="Y13" i="6" a="1"/>
  <c r="Y13" i="6" s="1"/>
  <c r="AP218" i="5"/>
  <c r="J13" i="6" a="1"/>
  <c r="J13" i="6" s="1"/>
  <c r="AA13" i="6" a="1"/>
  <c r="AA13" i="6" s="1"/>
  <c r="H13" i="6" a="1"/>
  <c r="H13" i="6" s="1"/>
  <c r="X13" i="6" a="1"/>
  <c r="X13" i="6" s="1"/>
  <c r="I13" i="6" a="1"/>
  <c r="I13" i="6" s="1"/>
  <c r="Z13" i="6" a="1"/>
  <c r="Z13" i="6" s="1"/>
  <c r="K13" i="6" a="1"/>
  <c r="K13" i="6" s="1"/>
  <c r="V13" i="6" a="1"/>
  <c r="V13" i="6" s="1"/>
  <c r="AP222" i="5"/>
  <c r="AA11" i="6" a="1"/>
  <c r="AA11" i="6" s="1"/>
  <c r="Y11" i="6" a="1"/>
  <c r="Y11" i="6" s="1"/>
  <c r="V11" i="6" a="1"/>
  <c r="V11" i="6" s="1"/>
  <c r="F11" i="6" a="1"/>
  <c r="F11" i="6" s="1"/>
  <c r="AP220" i="5"/>
  <c r="Z11" i="6" a="1"/>
  <c r="Z11" i="6" s="1"/>
  <c r="J11" i="6" a="1"/>
  <c r="J11" i="6" s="1"/>
  <c r="I11" i="6" a="1"/>
  <c r="I11" i="6" s="1"/>
  <c r="K11" i="6" a="1"/>
  <c r="K11" i="6" s="1"/>
  <c r="H11" i="6" a="1"/>
  <c r="H11" i="6" s="1"/>
  <c r="X11" i="6" a="1"/>
  <c r="X11" i="6" s="1"/>
  <c r="AP268" i="5" l="1"/>
  <c r="V12" i="6" a="1"/>
  <c r="V12" i="6" s="1"/>
  <c r="AP217" i="5"/>
  <c r="Y12" i="6" a="1"/>
  <c r="Y12" i="6" s="1"/>
  <c r="V362" i="6" a="1"/>
  <c r="V362" i="6" s="1"/>
  <c r="X362" i="6" a="1"/>
  <c r="X362" i="6" s="1"/>
  <c r="H362" i="6" a="1"/>
  <c r="H362" i="6" s="1"/>
  <c r="Y362" i="6" a="1"/>
  <c r="Y362" i="6" s="1"/>
  <c r="I362" i="6" a="1"/>
  <c r="I362" i="6" s="1"/>
  <c r="F12" i="6" a="1"/>
  <c r="F12" i="6" s="1"/>
  <c r="H12" i="6" a="1"/>
  <c r="H12" i="6" s="1"/>
  <c r="F362" i="6" a="1"/>
  <c r="F362" i="6" s="1"/>
  <c r="I12" i="6" a="1"/>
  <c r="I12" i="6" s="1"/>
  <c r="X12" i="6" a="1"/>
  <c r="X12" i="6" s="1"/>
  <c r="W362" i="6" l="1"/>
  <c r="W360" i="6"/>
  <c r="W361" i="6"/>
  <c r="G361" i="6"/>
  <c r="G362" i="6"/>
  <c r="G360" i="6"/>
  <c r="AO214" i="5" l="1"/>
  <c r="AN214" i="5"/>
  <c r="AM214" i="5" l="1"/>
  <c r="K10" i="6" l="1" a="1"/>
  <c r="K10" i="6" s="1"/>
  <c r="AP219" i="5"/>
  <c r="F9" i="6" a="1"/>
  <c r="F9" i="6" s="1"/>
  <c r="I9" i="6" a="1"/>
  <c r="I9" i="6" s="1"/>
  <c r="Z10" i="6" a="1"/>
  <c r="Z10" i="6" s="1"/>
  <c r="V9" i="6" a="1"/>
  <c r="V9" i="6" s="1"/>
  <c r="J10" i="6" a="1"/>
  <c r="J10" i="6" s="1"/>
  <c r="AA10" i="6" a="1"/>
  <c r="AA10" i="6" s="1"/>
  <c r="X9" i="6" a="1"/>
  <c r="X9" i="6" s="1"/>
  <c r="Y9" i="6" a="1"/>
  <c r="Y9" i="6" s="1"/>
  <c r="H9" i="6" a="1"/>
  <c r="H9" i="6" s="1"/>
  <c r="AP214" i="5"/>
  <c r="V14" i="6" l="1" a="1"/>
  <c r="V14" i="6" s="1"/>
  <c r="F14" i="6" a="1"/>
  <c r="F14" i="6" s="1"/>
  <c r="AP221" i="5"/>
  <c r="H14" i="6" a="1"/>
  <c r="H14" i="6" s="1"/>
  <c r="Y14" i="6" a="1"/>
  <c r="Y14" i="6" s="1"/>
  <c r="I14" i="6" a="1"/>
  <c r="I14" i="6" s="1"/>
  <c r="X14" i="6" a="1"/>
  <c r="X14" i="6" s="1"/>
  <c r="G9" i="6" l="1"/>
  <c r="G11" i="6"/>
  <c r="W13" i="6"/>
  <c r="W11" i="6"/>
  <c r="G13" i="6"/>
  <c r="W12" i="6"/>
  <c r="G12" i="6"/>
  <c r="W9" i="6"/>
  <c r="W14" i="6" l="1"/>
  <c r="G14" i="6"/>
  <c r="W236" i="5" l="1"/>
  <c r="AA362" i="6" a="1"/>
  <c r="AA362" i="6" s="1"/>
  <c r="Z362" i="6" a="1"/>
  <c r="Z362" i="6" s="1"/>
  <c r="K12" i="6" a="1"/>
  <c r="K12" i="6" s="1"/>
  <c r="K362" i="6" a="1"/>
  <c r="K362" i="6" s="1"/>
  <c r="AA12" i="6" a="1"/>
  <c r="AA12" i="6" s="1"/>
  <c r="J362" i="6" a="1"/>
  <c r="J362" i="6" s="1"/>
  <c r="Z12" i="6" a="1"/>
  <c r="Z12" i="6" s="1"/>
  <c r="J12" i="6" a="1"/>
  <c r="J12" i="6" s="1"/>
  <c r="W214" i="5"/>
  <c r="O14" i="6" l="1" a="1"/>
  <c r="O14" i="6" s="1"/>
  <c r="AE14" i="6" a="1"/>
  <c r="AE14" i="6" s="1"/>
  <c r="AD14" i="6" a="1"/>
  <c r="AD14" i="6" s="1"/>
  <c r="N14" i="6" a="1"/>
  <c r="N14" i="6" s="1"/>
  <c r="AA14" i="6" a="1"/>
  <c r="AA14" i="6" s="1"/>
  <c r="Z14" i="6" a="1"/>
  <c r="Z14" i="6" s="1"/>
  <c r="K14" i="6" a="1"/>
  <c r="K14" i="6" s="1"/>
  <c r="J14" i="6" a="1"/>
  <c r="J14" i="6" s="1"/>
  <c r="Z9" i="6" a="1"/>
  <c r="Z9" i="6" s="1"/>
  <c r="J9" i="6" a="1"/>
  <c r="J9" i="6" s="1"/>
  <c r="K9" i="6" a="1"/>
  <c r="K9" i="6" s="1"/>
  <c r="AA9" i="6" a="1"/>
  <c r="AA9" i="6" s="1"/>
  <c r="Y236" i="5" l="1"/>
  <c r="X236" i="5"/>
  <c r="Z236" i="5" l="1"/>
  <c r="X214" i="5"/>
  <c r="Y214" i="5"/>
  <c r="Z214" i="5" l="1"/>
  <c r="AA236" i="5" l="1"/>
  <c r="AB236" i="5"/>
  <c r="AB214" i="5"/>
  <c r="AC236" i="5" l="1"/>
  <c r="AA214" i="5"/>
  <c r="AC214" i="5" l="1"/>
  <c r="AD236" i="5" l="1"/>
  <c r="AD214" i="5" l="1"/>
  <c r="X359" i="6" l="1" a="1"/>
  <c r="X359" i="6" s="1"/>
  <c r="F359" i="6" a="1"/>
  <c r="F359" i="6" s="1"/>
  <c r="I359" i="6" a="1"/>
  <c r="I359" i="6" s="1"/>
  <c r="AP265" i="5"/>
  <c r="Y359" i="6" a="1"/>
  <c r="Y359" i="6" s="1"/>
  <c r="V359" i="6" a="1"/>
  <c r="V359" i="6" s="1"/>
  <c r="J359" i="6" a="1"/>
  <c r="J359" i="6" s="1"/>
  <c r="K359" i="6" a="1"/>
  <c r="K359" i="6" s="1"/>
  <c r="Z359" i="6" a="1"/>
  <c r="Z359" i="6" s="1"/>
  <c r="H359" i="6" a="1"/>
  <c r="H359" i="6" s="1"/>
  <c r="AA359" i="6" a="1"/>
  <c r="AA359" i="6" s="1"/>
  <c r="W359" i="6" l="1"/>
  <c r="AE236" i="5"/>
  <c r="G359" i="6"/>
  <c r="AE214" i="5" l="1"/>
  <c r="AF236" i="5" l="1"/>
  <c r="AH236" i="5"/>
  <c r="AG236" i="5" l="1"/>
  <c r="AF214" i="5" l="1"/>
  <c r="AH214" i="5"/>
  <c r="AI236" i="5" l="1"/>
  <c r="AG214" i="5" l="1"/>
  <c r="AI214" i="5" l="1"/>
  <c r="AJ236" i="5"/>
  <c r="AK236" i="5" l="1"/>
  <c r="AJ214" i="5" l="1"/>
  <c r="AL236" i="5"/>
  <c r="AK214" i="5"/>
  <c r="AM236" i="5" l="1"/>
  <c r="AL214" i="5" l="1"/>
  <c r="AN236" i="5"/>
  <c r="AO236" i="5" l="1"/>
  <c r="K128" i="6" l="1" a="1"/>
  <c r="K128" i="6" s="1"/>
  <c r="K129" i="6" a="1"/>
  <c r="K129" i="6" s="1"/>
  <c r="H128" i="6" a="1"/>
  <c r="H128" i="6" s="1"/>
  <c r="AA129" i="6" a="1"/>
  <c r="AA129" i="6" s="1"/>
  <c r="I128" i="6" a="1"/>
  <c r="I128" i="6" s="1"/>
  <c r="Z129" i="6" a="1"/>
  <c r="Z129" i="6" s="1"/>
  <c r="J128" i="6" a="1"/>
  <c r="J128" i="6" s="1"/>
  <c r="F128" i="6" a="1"/>
  <c r="F128" i="6" s="1"/>
  <c r="AP250" i="5"/>
  <c r="AA128" i="6" a="1"/>
  <c r="AA128" i="6" s="1"/>
  <c r="X128" i="6" a="1"/>
  <c r="X128" i="6" s="1"/>
  <c r="Y128" i="6" a="1"/>
  <c r="Y128" i="6" s="1"/>
  <c r="J129" i="6" a="1"/>
  <c r="J129" i="6" s="1"/>
  <c r="Z128" i="6" a="1"/>
  <c r="Z128" i="6" s="1"/>
  <c r="V128" i="6" a="1"/>
  <c r="V128" i="6" s="1"/>
  <c r="AP236" i="5"/>
  <c r="X127" i="6" l="1" a="1"/>
  <c r="X127" i="6" s="1"/>
  <c r="K127" i="6" a="1"/>
  <c r="K127" i="6" s="1"/>
  <c r="Z127" i="6" a="1"/>
  <c r="Z127" i="6" s="1"/>
  <c r="I127" i="6" a="1"/>
  <c r="I127" i="6" s="1"/>
  <c r="Y127" i="6" a="1"/>
  <c r="Y127" i="6" s="1"/>
  <c r="AA127" i="6" a="1"/>
  <c r="AA127" i="6" s="1"/>
  <c r="F127" i="6" a="1"/>
  <c r="F127" i="6" s="1"/>
  <c r="J127" i="6" a="1"/>
  <c r="J127" i="6" s="1"/>
  <c r="AP249" i="5"/>
  <c r="H127" i="6" a="1"/>
  <c r="H127" i="6" s="1"/>
  <c r="V127" i="6" a="1"/>
  <c r="V127" i="6" s="1"/>
  <c r="G120" i="6"/>
  <c r="G125" i="6"/>
  <c r="W120" i="6"/>
  <c r="W125" i="6"/>
  <c r="G123" i="6"/>
  <c r="G126" i="6"/>
  <c r="G122" i="6"/>
  <c r="W126" i="6"/>
  <c r="W121" i="6"/>
  <c r="G121" i="6"/>
  <c r="W122" i="6"/>
  <c r="W123" i="6"/>
  <c r="W124" i="6"/>
  <c r="G124" i="6"/>
  <c r="W127" i="6" l="1"/>
  <c r="W128" i="6" s="1"/>
  <c r="G127" i="6"/>
  <c r="G128" i="6" s="1"/>
  <c r="N359" i="6" l="1" a="1"/>
  <c r="N359" i="6" s="1"/>
  <c r="AD359" i="6" a="1"/>
  <c r="AD359" i="6" s="1"/>
  <c r="AE359" i="6" a="1"/>
  <c r="AE359" i="6" s="1"/>
  <c r="O359" i="6" a="1"/>
  <c r="O359" i="6" s="1"/>
  <c r="AE12" i="6" l="1" a="1"/>
  <c r="AE12" i="6" s="1"/>
  <c r="N12" i="6" a="1"/>
  <c r="N12" i="6" s="1"/>
  <c r="AD12" i="6" a="1"/>
  <c r="AD12" i="6" s="1"/>
  <c r="O12" i="6" a="1"/>
  <c r="O12" i="6" s="1"/>
  <c r="AD362" i="6" a="1"/>
  <c r="AD362" i="6" s="1"/>
  <c r="O362" i="6" a="1"/>
  <c r="O362" i="6" s="1"/>
  <c r="AE362" i="6" a="1"/>
  <c r="AE362" i="6" s="1"/>
  <c r="N362" i="6" a="1"/>
  <c r="N362" i="6" s="1"/>
  <c r="N11" i="6" l="1" a="1"/>
  <c r="N11" i="6" s="1"/>
  <c r="AD11" i="6" a="1"/>
  <c r="AD11" i="6" s="1"/>
  <c r="O11" i="6" a="1"/>
  <c r="O11" i="6" s="1"/>
  <c r="AE11" i="6" a="1"/>
  <c r="AE11" i="6" s="1"/>
  <c r="N13" i="6" l="1" a="1"/>
  <c r="N13" i="6" s="1"/>
  <c r="AD13" i="6" a="1"/>
  <c r="AD13" i="6" s="1"/>
  <c r="AE13" i="6" a="1"/>
  <c r="AE13" i="6" s="1"/>
  <c r="O13" i="6" a="1"/>
  <c r="O13" i="6" s="1"/>
  <c r="AQ249" i="5" l="1"/>
  <c r="AR249" i="5" l="1"/>
  <c r="AT249" i="5" l="1"/>
  <c r="AU249" i="5" l="1"/>
  <c r="AS249" i="5"/>
  <c r="AW249" i="5" l="1"/>
  <c r="N10" i="6" l="1" a="1"/>
  <c r="N10" i="6" s="1"/>
  <c r="O129" i="6" a="1"/>
  <c r="O129" i="6" s="1"/>
  <c r="N9" i="6" a="1"/>
  <c r="N9" i="6" s="1"/>
  <c r="AD128" i="6" a="1"/>
  <c r="AD128" i="6" s="1"/>
  <c r="O9" i="6" a="1"/>
  <c r="O9" i="6" s="1"/>
  <c r="AD129" i="6" a="1"/>
  <c r="AD129" i="6" s="1"/>
  <c r="AE9" i="6" a="1"/>
  <c r="AE9" i="6" s="1"/>
  <c r="AD10" i="6" a="1"/>
  <c r="AD10" i="6" s="1"/>
  <c r="O10" i="6" a="1"/>
  <c r="O10" i="6" s="1"/>
  <c r="N128" i="6" a="1"/>
  <c r="N128" i="6" s="1"/>
  <c r="AD9" i="6" a="1"/>
  <c r="AD9" i="6" s="1"/>
  <c r="AE129" i="6" a="1"/>
  <c r="AE129" i="6" s="1"/>
  <c r="N129" i="6" a="1"/>
  <c r="N129" i="6" s="1"/>
  <c r="AE10" i="6" a="1"/>
  <c r="AE10" i="6" s="1"/>
  <c r="O128" i="6" a="1"/>
  <c r="O128" i="6" s="1"/>
  <c r="AE128" i="6" a="1"/>
  <c r="AE128" i="6" s="1"/>
  <c r="AX249" i="5"/>
  <c r="AV249" i="5"/>
  <c r="N127" i="6" l="1" a="1"/>
  <c r="N127" i="6" s="1"/>
  <c r="AD127" i="6" a="1"/>
  <c r="AD127" i="6" s="1"/>
  <c r="AE127" i="6" a="1"/>
  <c r="AE127" i="6" s="1"/>
  <c r="O127" i="6" a="1"/>
  <c r="O127" i="6" s="1"/>
  <c r="AY249" i="5" l="1"/>
  <c r="AZ249" i="5"/>
  <c r="BA249" i="5" l="1"/>
  <c r="BB249" i="5"/>
  <c r="BC249" i="5" l="1"/>
  <c r="BE249" i="5" l="1"/>
  <c r="BD249" i="5" l="1"/>
  <c r="BF249" i="5"/>
  <c r="BG249" i="5" l="1"/>
  <c r="BH249" i="5" l="1"/>
  <c r="BI249" i="5" l="1"/>
  <c r="BK249" i="5"/>
  <c r="BJ249" i="5" l="1"/>
  <c r="BN249" i="5" l="1"/>
  <c r="BL249" i="5" l="1"/>
  <c r="BM249" i="5" l="1"/>
  <c r="BO249" i="5"/>
  <c r="BP249" i="5" l="1"/>
  <c r="BQ249" i="5"/>
  <c r="BR249" i="5" l="1"/>
  <c r="BS249" i="5" l="1"/>
  <c r="BT249" i="5"/>
  <c r="BU249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<sst xmlns="http://schemas.openxmlformats.org/spreadsheetml/2006/main" count="2189" uniqueCount="439">
  <si>
    <t>Upplýsingar um skjalið</t>
  </si>
  <si>
    <t>Úrgangur</t>
  </si>
  <si>
    <t>Landbúnaður</t>
  </si>
  <si>
    <t>Orka</t>
  </si>
  <si>
    <t>%</t>
  </si>
  <si>
    <t>Fiskiskip</t>
  </si>
  <si>
    <t>Vegasamgöngur</t>
  </si>
  <si>
    <t>Innanlandsflug</t>
  </si>
  <si>
    <t>Strandsiglingar</t>
  </si>
  <si>
    <t>Vélar og tæki</t>
  </si>
  <si>
    <t>Jarðvarmavirkjanir</t>
  </si>
  <si>
    <t>Annað</t>
  </si>
  <si>
    <t>Samtals</t>
  </si>
  <si>
    <t>ORKA</t>
  </si>
  <si>
    <t>ÚRGANGUR</t>
  </si>
  <si>
    <t>Álframleiðsla</t>
  </si>
  <si>
    <t>F-gös (m.a. kælimiðlar)</t>
  </si>
  <si>
    <t>Iðragerjun</t>
  </si>
  <si>
    <t>Meðhöndlun húsdýraáburðar</t>
  </si>
  <si>
    <t>Nytjajarðvegur</t>
  </si>
  <si>
    <t>Nautgripir</t>
  </si>
  <si>
    <t>Sauðfé</t>
  </si>
  <si>
    <t>Hestar</t>
  </si>
  <si>
    <t>Önnur losun</t>
  </si>
  <si>
    <t>Urðun úrgangs</t>
  </si>
  <si>
    <t>Jarðgerð</t>
  </si>
  <si>
    <t>Brennsla og opinn bruni</t>
  </si>
  <si>
    <t>Meðhöndlun skólps</t>
  </si>
  <si>
    <t>Mólendi</t>
  </si>
  <si>
    <t>Votlendi</t>
  </si>
  <si>
    <t>Alþjóðaflug</t>
  </si>
  <si>
    <t>Alþjóðasiglingar</t>
  </si>
  <si>
    <t>Kælibúnaður (F-gös)</t>
  </si>
  <si>
    <t>SÖGULEG LOSUN</t>
  </si>
  <si>
    <t>JCD 29/2022</t>
  </si>
  <si>
    <t>Eldsneytisbruni, staðbundinn iðnaður</t>
  </si>
  <si>
    <t>Kísil- og kísilmálmframleiðsla</t>
  </si>
  <si>
    <t>Losunarúthlutanir*</t>
  </si>
  <si>
    <t>LANDBÚNAÐUR</t>
  </si>
  <si>
    <t>1. Energykt CO2-eq</t>
  </si>
  <si>
    <t>2. Industrial processes and product usekt CO2-eq</t>
  </si>
  <si>
    <t>3. Agriculturekt CO2-eq</t>
  </si>
  <si>
    <t>4. LULUCFkt CO2-eq</t>
  </si>
  <si>
    <t>5. Wastekt CO2-eq</t>
  </si>
  <si>
    <t>National Total, with LULUCFkt CO2-eq</t>
  </si>
  <si>
    <t xml:space="preserve"> </t>
  </si>
  <si>
    <t>National Total, without LULUCFkt CO2-eq</t>
  </si>
  <si>
    <t>1.A.4.c.iii Agriculture/Forestry/Fishing - Fishing kt CO2-eq</t>
  </si>
  <si>
    <t>1.A.3.b Road transportationkt CO2-eq</t>
  </si>
  <si>
    <t>1.A.3.a Domestic aviationkt CO2-eq</t>
  </si>
  <si>
    <t>1.A.3.dDomestic navigationkt CO2-eq</t>
  </si>
  <si>
    <t>1.A.2.g.vii Off road vehicles and other machinerykt CO2-eq</t>
  </si>
  <si>
    <t>1.B.2.d Geothermal Energykt CO2-eq</t>
  </si>
  <si>
    <t>2.A Mineral Industrykt CO2-eq</t>
  </si>
  <si>
    <t>2.B Chemical Industrykt CO2-eq</t>
  </si>
  <si>
    <t>2.C.3 Aluminium productionkt CO2-eq</t>
  </si>
  <si>
    <t>2.D non-energy products from fuels and solvent usekt CO2-eq</t>
  </si>
  <si>
    <t>2.F Product uses as substitutes for ODSkt CO2-eq</t>
  </si>
  <si>
    <t>2.G Other product manufacture and usekt CO2-eq</t>
  </si>
  <si>
    <t>3.A Enteric fermentationkt CO2-eq</t>
  </si>
  <si>
    <t>3.B Manure managmentkt CO2-eq</t>
  </si>
  <si>
    <t>3.D Agricultural soilskt CO2-eq</t>
  </si>
  <si>
    <t>3.G Limingkt CO2-eq</t>
  </si>
  <si>
    <t>3.A.1 Cattlekt CO2-eq</t>
  </si>
  <si>
    <t>3.B.1.1Cattlekt CO2-eq</t>
  </si>
  <si>
    <t>3.B.2.1Cattlekt CO2-eq</t>
  </si>
  <si>
    <t>3.A.2 Sheepkt CO2-eq</t>
  </si>
  <si>
    <t>3.B.1.2Sheep kt CO2-eq</t>
  </si>
  <si>
    <t>3.B.2.2Sheep kt CO2-eq</t>
  </si>
  <si>
    <t>3.A.4 Other livestock  - Horseskt CO2-eq</t>
  </si>
  <si>
    <t>3.B.1.4Other livestock  - Horseskt CO2-eq</t>
  </si>
  <si>
    <t>3.B.2.4Other livestock  - Horseskt CO2-eq</t>
  </si>
  <si>
    <t>3.D.1.6 Cultivation of organic soils (i.e. histosols)kt CO2-eq</t>
  </si>
  <si>
    <t>5.A Solid waste disposalkt CO2-eq</t>
  </si>
  <si>
    <t>5.B Biological treatment of solid wastekt CO2-eq</t>
  </si>
  <si>
    <t>5.C Incineration and open burning of wastekt CO2-eq</t>
  </si>
  <si>
    <t>5.D Wastewater handlingkt CO2-eq</t>
  </si>
  <si>
    <t>4.A Forest Landkt CO2-eq</t>
  </si>
  <si>
    <t>4.B Croplandkt CO2-eq</t>
  </si>
  <si>
    <t>4.C Grasslandkt CO2-eq</t>
  </si>
  <si>
    <t>4.D Wetlandskt CO2-eq</t>
  </si>
  <si>
    <t>1.D.1.a International Aviationkt CO2-eq</t>
  </si>
  <si>
    <t>1.D.1.b International Navigation kt CO2-eq</t>
  </si>
  <si>
    <t>1.A.3.e.ii Other (please specify) kt CO2-eq</t>
  </si>
  <si>
    <t>1.A.4.c.ii Agriculture/Forestry/Fishing - Off-road vehicles and other machinerykt CO2-eq</t>
  </si>
  <si>
    <t>3.H Urea applicationkt CO2-eq</t>
  </si>
  <si>
    <t>3.I Other carbon-containing fertilizerskt CO2-eq</t>
  </si>
  <si>
    <t>ETS TotalGHGskt CO2eq</t>
  </si>
  <si>
    <t>1A3aiiCO2Gg CO2 eq</t>
  </si>
  <si>
    <t>ETS Energy EmissionsGHGskt CO2eq</t>
  </si>
  <si>
    <t>Mobile Machinery</t>
  </si>
  <si>
    <t>ESD Other</t>
  </si>
  <si>
    <t>JCD2005</t>
  </si>
  <si>
    <t>Skógar</t>
  </si>
  <si>
    <t>LULUCF Annað</t>
  </si>
  <si>
    <t>National Total, without LULUCF OTHER kt CO2-eq</t>
  </si>
  <si>
    <t>1. Energy OTHER kt CO2-eq</t>
  </si>
  <si>
    <t>Fuel combustion in stationary industry kt CO2e</t>
  </si>
  <si>
    <t>2 IPPU OTHER kt CO2e</t>
  </si>
  <si>
    <t>Liming and CO2 from fertilizers kt CO2e</t>
  </si>
  <si>
    <t>Fertilzer use in agriculture kt CO2e</t>
  </si>
  <si>
    <t>Cattle kt CO2e</t>
  </si>
  <si>
    <t>Sheep kt CO2e</t>
  </si>
  <si>
    <t>Horses kt CO2e</t>
  </si>
  <si>
    <t>Agriculture Other kt CO2e</t>
  </si>
  <si>
    <t>MARKMIÐ OG SKULDBINDINGAR</t>
  </si>
  <si>
    <t>LOSUN GRÓÐURHÚSALOFTTEGUNDA INNAN SAMFÉLAGSLOSUNAR</t>
  </si>
  <si>
    <t>LOSUN GRÓÐURHÚSALOFTTEGUNDA Á ÍSLANDI</t>
  </si>
  <si>
    <t>ESR EmissionsGHGskt CO2eq</t>
  </si>
  <si>
    <t xml:space="preserve">   þar af þvagefni</t>
  </si>
  <si>
    <t xml:space="preserve">   þar af kölkun</t>
  </si>
  <si>
    <t xml:space="preserve">   þar af annar áburður sem inniheldur kolefni</t>
  </si>
  <si>
    <t>3.D.1.4 Crop residues kt CO2-eq</t>
  </si>
  <si>
    <t xml:space="preserve">   í byggingariðnaði</t>
  </si>
  <si>
    <t xml:space="preserve">   í landbúnaði</t>
  </si>
  <si>
    <t xml:space="preserve">   Annað</t>
  </si>
  <si>
    <t xml:space="preserve">   þar af iðragerjun</t>
  </si>
  <si>
    <t xml:space="preserve">   þar af metan vegna meðhöndlun húsdýraáburðar</t>
  </si>
  <si>
    <t xml:space="preserve">   þar af glaðloft vegna meðhöndlun húsdýraáburðar</t>
  </si>
  <si>
    <t>Ræktað land</t>
  </si>
  <si>
    <t>Domestic Aviation (CO₂)</t>
  </si>
  <si>
    <t>Energy</t>
  </si>
  <si>
    <t>Agriculture</t>
  </si>
  <si>
    <t>Waste</t>
  </si>
  <si>
    <t>ETS staðbundinn iðnaður</t>
  </si>
  <si>
    <t>Samfélagslosun</t>
  </si>
  <si>
    <t>ESR</t>
  </si>
  <si>
    <t>LULUCF</t>
  </si>
  <si>
    <t>Losun frá innanlandsflugi er að hluta innan ETS | Emissions from domestic aviation are partly included in the ETS</t>
  </si>
  <si>
    <t>Samtals | Total</t>
  </si>
  <si>
    <t>Fishing</t>
  </si>
  <si>
    <t>F-Gases</t>
  </si>
  <si>
    <t>Other</t>
  </si>
  <si>
    <t>Geothermal Energy</t>
  </si>
  <si>
    <t>Off-Road Vehicles and Other Machinery</t>
  </si>
  <si>
    <t>Solid Waste Disposal on Land</t>
  </si>
  <si>
    <t>Liming</t>
  </si>
  <si>
    <t>Urea</t>
  </si>
  <si>
    <t>Other fertilizers with carbon</t>
  </si>
  <si>
    <t>Cattle</t>
  </si>
  <si>
    <t>Sheep</t>
  </si>
  <si>
    <t>Horses</t>
  </si>
  <si>
    <t>Cropland</t>
  </si>
  <si>
    <t>Grassland</t>
  </si>
  <si>
    <t>Wetlands</t>
  </si>
  <si>
    <t>ÚRGANGUR | WASTE</t>
  </si>
  <si>
    <t>Biological Treatment of Solid Waste</t>
  </si>
  <si>
    <t>Incineration and Open Burning</t>
  </si>
  <si>
    <t>Wastewater Treatment and Discharge</t>
  </si>
  <si>
    <t>Aluminium Production</t>
  </si>
  <si>
    <t>Ferrosilicon and Silicon Metal Production</t>
  </si>
  <si>
    <t>Road Transport</t>
  </si>
  <si>
    <t>ETS** staðbundinn iðnaður</t>
  </si>
  <si>
    <t>EMISSION OF GREENHOUSE GASES ACCORDING TO OBLIGATIONS</t>
  </si>
  <si>
    <t>Effort Sharing Regulation</t>
  </si>
  <si>
    <t xml:space="preserve">     According to national inventory</t>
  </si>
  <si>
    <t xml:space="preserve">     According to JCD 29/2022*</t>
  </si>
  <si>
    <t>ETS Stationary Industry**</t>
  </si>
  <si>
    <t>Total</t>
  </si>
  <si>
    <t>* In the EEA's Joint Committee Decision (JCD) n. 29/2022, Iceland's ESR emissions in 2005 were assesed to amount to 3,109,329 kg CO2-eq.</t>
  </si>
  <si>
    <t>** EU Emissions Trading System (ETS), launched in 2005</t>
  </si>
  <si>
    <t>** Emissions from domestic aviation are partly covered under the ETS</t>
  </si>
  <si>
    <t>HISTORICAL EMISSIONS</t>
  </si>
  <si>
    <t>TARGETS AND OBLIGATIONS</t>
  </si>
  <si>
    <t>Road Transportation</t>
  </si>
  <si>
    <t>LAND USE, LAND-USE CHANGE AND FORESTRY (LULUCF)</t>
  </si>
  <si>
    <t>Fuel Combustion, Stationary Industry</t>
  </si>
  <si>
    <t>GREENHOUSE GAS EMISSIONS IN ICELAND</t>
  </si>
  <si>
    <t>Total, incl. LULUCF</t>
  </si>
  <si>
    <t>Total, without LULUCF</t>
  </si>
  <si>
    <t>ENERGY</t>
  </si>
  <si>
    <t>Domestic Aviation</t>
  </si>
  <si>
    <t>Domestic Navigation</t>
  </si>
  <si>
    <t>Fuel Combustion in Stationary Industry</t>
  </si>
  <si>
    <t>INDUSTRY AND PRODUCT USE (IPPU)</t>
  </si>
  <si>
    <t>AGRICULTURE</t>
  </si>
  <si>
    <t>Enteric Fermentation</t>
  </si>
  <si>
    <t>Manure Management</t>
  </si>
  <si>
    <t>Agricultural Soils</t>
  </si>
  <si>
    <t>Other Emissions</t>
  </si>
  <si>
    <t>WASTE</t>
  </si>
  <si>
    <t>INTERNATIONAL TRANSPORTATION</t>
  </si>
  <si>
    <t>International Aviation</t>
  </si>
  <si>
    <t>International Navigation</t>
  </si>
  <si>
    <t>LANDBÚNAÐUR | AGRICULTURE</t>
  </si>
  <si>
    <t>ALÞJÓÐASAMGÖNGUR | INTERNATIONAL TRANSPORTATION</t>
  </si>
  <si>
    <t xml:space="preserve">SAMFÉLAGSLOSUN | EFFORT SHARING REGULATION (ESR)
</t>
  </si>
  <si>
    <t>LANDNOTKUN | LAND USE, LAND-USE CHANGE AND FORESTRY (LULUCF)</t>
  </si>
  <si>
    <t>LOSUN FRÁ LANDNOTKUN | EMISSIONS FROM LAND USE, LAND USE-CHANGE AND FORESTRY (LULUCF)</t>
  </si>
  <si>
    <t>Almennt ekki talið til heildarlosunar ríkja. Losunin er að hluta innan ETS kerfisins. | Usually not included in total national emissions. Part of these emissions are counted under the ETS.</t>
  </si>
  <si>
    <t xml:space="preserve">   Mineral Products</t>
  </si>
  <si>
    <t xml:space="preserve">   Chemical Industry</t>
  </si>
  <si>
    <t xml:space="preserve">   Non-Energy Products from Fuels and Solvent Use</t>
  </si>
  <si>
    <t>Forest Land</t>
  </si>
  <si>
    <t>Skipt eftir helstu uppsprettum | Main sources</t>
  </si>
  <si>
    <t>GREENHOUSE GAS EMISSIONS UNDER EFFORT SHARING REGULATION (ESR)</t>
  </si>
  <si>
    <t>Iðnaður og vörunotkun</t>
  </si>
  <si>
    <t xml:space="preserve">Samfélagslosun (áður kallað losun á beinni ábyrgð Íslands) er losun sem fellur undir svokallaða beina ábyrgð ríkja samkvæmt ESB reglugerðinni 2018/842 um sameiginlega ábyrgð (e. Effort Sharing Regulation, ESR). </t>
  </si>
  <si>
    <t>Samtals, með landnotkun</t>
  </si>
  <si>
    <t>Samtals, án landnotkunar</t>
  </si>
  <si>
    <t>IÐNAÐUR OG VÖRUNOTKUN</t>
  </si>
  <si>
    <t>Samtals með landnotkun | Total with LULUCF</t>
  </si>
  <si>
    <t>Samtals án landnotkunar | Total without LULUCF</t>
  </si>
  <si>
    <t>—</t>
  </si>
  <si>
    <t>Eldsneytisbruni vegna staðbundins iðnaðar</t>
  </si>
  <si>
    <t>1.D.1 international bunkers kt CO2-eq</t>
  </si>
  <si>
    <t>AEAsProxyCalc41</t>
  </si>
  <si>
    <t>ESR Emissionskt CO2eq</t>
  </si>
  <si>
    <t>1.A.2 Manufacturing Industries and constructionkt CO2-eq</t>
  </si>
  <si>
    <t>Framræst land (N₂O)</t>
  </si>
  <si>
    <t>Annual ESR Emission Allocations*</t>
  </si>
  <si>
    <t>Árlegar losunarheimildir Íslands í samfélagslosun (miðað er við um áætlað nýtt markmið um 41% samdrátt árið 2030 miðað við 2005) | Iceland's annual emission allocations for emissions falling under the scope of the ESR (assuming 41% emission reductions by 2030 compared to 2005).</t>
  </si>
  <si>
    <t>2.C.2 Ferroalloys productionkt CO2-eq</t>
  </si>
  <si>
    <t>2.C.1 Iron and Steel productionkt CO2-eq</t>
  </si>
  <si>
    <t xml:space="preserve">   In Constructions</t>
  </si>
  <si>
    <t xml:space="preserve">   In Agriculture</t>
  </si>
  <si>
    <t xml:space="preserve">   Elsewhere</t>
  </si>
  <si>
    <t>Fela/henda þessari línu í values útgáfu</t>
  </si>
  <si>
    <t xml:space="preserve">   Steinefnaiðnaður</t>
  </si>
  <si>
    <t xml:space="preserve">   Efnaiðnaður</t>
  </si>
  <si>
    <t xml:space="preserve">   Járn- og stálframleiðsla</t>
  </si>
  <si>
    <t xml:space="preserve">   Smurefni og leysiefni</t>
  </si>
  <si>
    <t xml:space="preserve">   of which enteric fermentation</t>
  </si>
  <si>
    <t xml:space="preserve">   of which methane from manure management</t>
  </si>
  <si>
    <t xml:space="preserve">   of which nitrous oxide from manure management</t>
  </si>
  <si>
    <t xml:space="preserve">   Iron and Steel Production</t>
  </si>
  <si>
    <t>Landnotkun</t>
  </si>
  <si>
    <t>Industrial Processes and Product Use</t>
  </si>
  <si>
    <t>Land use, Land-Use Change and Forestry</t>
  </si>
  <si>
    <t>Eftir helstu uppsprettum | By  main sources</t>
  </si>
  <si>
    <t>Þús. tonn CO₂-íg. | kt CO₂e</t>
  </si>
  <si>
    <r>
      <t xml:space="preserve">ORKA </t>
    </r>
    <r>
      <rPr>
        <sz val="20"/>
        <color theme="0"/>
        <rFont val="Segoe UI"/>
        <family val="2"/>
      </rPr>
      <t>| ENERGY</t>
    </r>
  </si>
  <si>
    <r>
      <t xml:space="preserve">LANDBÚNAÐUR </t>
    </r>
    <r>
      <rPr>
        <sz val="20"/>
        <color theme="0"/>
        <rFont val="Segoe UI"/>
        <family val="2"/>
      </rPr>
      <t>| AGRICULTURE</t>
    </r>
  </si>
  <si>
    <r>
      <t>Kölkun og 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-losun frá áburði</t>
    </r>
  </si>
  <si>
    <t>Liming and CO₂-Emissions from Fertilizers</t>
  </si>
  <si>
    <r>
      <t>Cultivation of Organic Soils (N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O)</t>
    </r>
  </si>
  <si>
    <r>
      <t>Innanlandsflug (CO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)</t>
    </r>
  </si>
  <si>
    <t>1.A.2 Manufacturing Industries and combustionkt CO2-eq</t>
  </si>
  <si>
    <t>1.D memo items (do not count towards national totals)kt CO2-eq</t>
  </si>
  <si>
    <t>LANDNOTKUN</t>
  </si>
  <si>
    <r>
      <t>Domestic aviation (CO₂</t>
    </r>
    <r>
      <rPr>
        <sz val="8.8000000000000007"/>
        <color theme="1"/>
        <rFont val="Segoe UI"/>
        <family val="2"/>
      </rPr>
      <t>)</t>
    </r>
    <r>
      <rPr>
        <sz val="11"/>
        <color theme="1"/>
        <rFont val="Segoe UI"/>
        <family val="2"/>
      </rPr>
      <t>***</t>
    </r>
  </si>
  <si>
    <r>
      <t>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</si>
  <si>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>*** Um er að ræða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losun vegna alls innanlandsflugs á Íslandi. Losun frá innanlandsflugi er að hluta innan ETS og að hluta ekki.</t>
    </r>
  </si>
  <si>
    <r>
      <t xml:space="preserve">Total
</t>
    </r>
    <r>
      <rPr>
        <sz val="8"/>
        <rFont val="Segoe UI"/>
        <family val="2"/>
      </rPr>
      <t>- According to national inventory</t>
    </r>
  </si>
  <si>
    <r>
      <t xml:space="preserve">Total*
</t>
    </r>
    <r>
      <rPr>
        <sz val="8"/>
        <color theme="1"/>
        <rFont val="Segoe UI"/>
        <family val="2"/>
      </rPr>
      <t>- According to JCD 29/2022</t>
    </r>
  </si>
  <si>
    <r>
      <t>* Í ákvörðun sameiginlegu EES-nefndar nr. 29/2022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</si>
  <si>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t>ETS Stationary Industries</t>
  </si>
  <si>
    <r>
      <t>HEILDARLOSUN ÁN LANDNOTKUNAR</t>
    </r>
    <r>
      <rPr>
        <sz val="20"/>
        <color theme="0"/>
        <rFont val="Segoe UI"/>
        <family val="2"/>
      </rPr>
      <t xml:space="preserve"> | TOTAL EMISSIONS EXCL. LULUCF</t>
    </r>
  </si>
  <si>
    <t>1. Energykt CO2-eq WEM</t>
  </si>
  <si>
    <t>2. Industrial processes and product usekt CO2-eq WEM</t>
  </si>
  <si>
    <t>3. Agriculturekt CO2-eq WEM</t>
  </si>
  <si>
    <t>4. LULUCFkt CO2-eq WEM</t>
  </si>
  <si>
    <t>5. Wastekt CO2-eq WEM</t>
  </si>
  <si>
    <t>National Total, with LULUCFkt CO2-eq WEM</t>
  </si>
  <si>
    <t>National Total, without LULUCFkt CO2-eq WEM</t>
  </si>
  <si>
    <t>1. Energykt CO2-eq WAM</t>
  </si>
  <si>
    <t>2. Industrial processes and product usekt CO2-eq WAM</t>
  </si>
  <si>
    <t>3. Agriculturekt CO2-eq WAM</t>
  </si>
  <si>
    <t>4. LULUCFkt CO2-eq WAM</t>
  </si>
  <si>
    <t>5. Wastekt CO2-eq WAM</t>
  </si>
  <si>
    <t>National Total, with LULUCFkt CO2-eq WAM</t>
  </si>
  <si>
    <t>National Total, without LULUCFkt CO2-eq WAM</t>
  </si>
  <si>
    <t>1.A.4.c.iii Agriculture/Forestry/Fishing - Fishing kt CO2-eq WEM</t>
  </si>
  <si>
    <t>1.A.3.b Road transportationkt CO2-eq WEM</t>
  </si>
  <si>
    <t>1.B.2.d Geothermal Energykt CO2-eq WEM</t>
  </si>
  <si>
    <t>2.C.3 Aluminium productionkt CO2-eq WEM</t>
  </si>
  <si>
    <t>2.C.2 Ferroalloys productionkt CO2-eq WEM</t>
  </si>
  <si>
    <t>National Total, without LULUCF OTHER kt CO2-eq WEM</t>
  </si>
  <si>
    <t>1.A.4.c.iii Agriculture/Forestry/Fishing - Fishing kt CO2-eq WAM</t>
  </si>
  <si>
    <t>1.A.3.b Road transportationkt CO2-eq WAM</t>
  </si>
  <si>
    <t>1.B.2.d Geothermal Energykt CO2-eq WAM</t>
  </si>
  <si>
    <t>2.C.3 Aluminium productionkt CO2-eq WAM</t>
  </si>
  <si>
    <t>2.C.2 Ferroalloys productionkt CO2-eq WAM</t>
  </si>
  <si>
    <t>National Total, without LULUCF OTHER kt CO2-eq WAM</t>
  </si>
  <si>
    <t>1.A.3.a Domestic aviationkt CO2-eq WEM</t>
  </si>
  <si>
    <t>1.A.3.dDomestic navigationkt CO2-eq WEM</t>
  </si>
  <si>
    <t>Mobile Machinery WEM</t>
  </si>
  <si>
    <t>Fuel combustion in stationary industry kt CO2e WEM</t>
  </si>
  <si>
    <t>1. Energy OTHER kt CO2-eq WEM</t>
  </si>
  <si>
    <t>1.A.3.a Domestic aviationkt CO2-eq WAM</t>
  </si>
  <si>
    <t>1.A.3.dDomestic navigationkt CO2-eq WAM</t>
  </si>
  <si>
    <t>Mobile Machinery WAM</t>
  </si>
  <si>
    <t>Fuel combustion in stationary industry kt CO2e WAM</t>
  </si>
  <si>
    <t>1. Energy OTHER kt CO2-eq WAM</t>
  </si>
  <si>
    <t>2.F Product uses as substitutes for ODSkt CO2-eq WEM</t>
  </si>
  <si>
    <t>2 IPPU OTHER kt CO2e WEM</t>
  </si>
  <si>
    <t>2.F Product uses as substitutes for ODSkt CO2-eq WAM</t>
  </si>
  <si>
    <t>2 IPPU OTHER kt CO2e WAM</t>
  </si>
  <si>
    <t>3.A Enteric fermentationkt CO2-eq WEM</t>
  </si>
  <si>
    <t>3.B Manure managmentkt CO2-eq WEM</t>
  </si>
  <si>
    <t>3.D Agricultural soilskt CO2-eq WEM</t>
  </si>
  <si>
    <t>Liming and CO2 from fertilizers kt CO2e WEM</t>
  </si>
  <si>
    <t>3.A Enteric fermentationkt CO2-eq WAM</t>
  </si>
  <si>
    <t>3.B Manure managmentkt CO2-eq WAM</t>
  </si>
  <si>
    <t>3.D Agricultural soilskt CO2-eq WAM</t>
  </si>
  <si>
    <t>Liming and CO2 from fertilizers kt CO2e WAM</t>
  </si>
  <si>
    <t>Fertilzer use in agriculture kt CO2e WEM</t>
  </si>
  <si>
    <t>Cattle kt CO2e WEM</t>
  </si>
  <si>
    <t>Sheep kt CO2e WEM</t>
  </si>
  <si>
    <t>Horses kt CO2e WEM</t>
  </si>
  <si>
    <t>3.D.1.6 Cultivation of organic soils (i.e. histosols)kt CO2-eq WEM</t>
  </si>
  <si>
    <t>Agriculture Other kt CO2e WEM</t>
  </si>
  <si>
    <t>Fertilzer use in agriculture kt CO2e WAM</t>
  </si>
  <si>
    <t>Cattle kt CO2e WAM</t>
  </si>
  <si>
    <t>Sheep kt CO2e WAM</t>
  </si>
  <si>
    <t>Horses kt CO2e WAM</t>
  </si>
  <si>
    <t>3.D.1.6 Cultivation of organic soils (i.e. histosols)kt CO2-eq WAM</t>
  </si>
  <si>
    <t>Agriculture Other kt CO2e WAM</t>
  </si>
  <si>
    <t>4.A Forest Landkt CO2-eq WEM</t>
  </si>
  <si>
    <t>4.B Croplandkt CO2-eq WEM</t>
  </si>
  <si>
    <t>4.C Grasslandkt CO2-eq WEM</t>
  </si>
  <si>
    <t>4.D Wetlandskt CO2-eq WEM</t>
  </si>
  <si>
    <t>LULUCF Annað WEM</t>
  </si>
  <si>
    <t>4.A Forest Landkt CO2-eq WAM</t>
  </si>
  <si>
    <t>4.B Croplandkt CO2-eq WAM</t>
  </si>
  <si>
    <t>4.C Grasslandkt CO2-eq WAM</t>
  </si>
  <si>
    <t>4.D Wetlandskt CO2-eq WAM</t>
  </si>
  <si>
    <t>LULUCF Annað WAM</t>
  </si>
  <si>
    <t>5.A Solid waste disposalkt CO2-eq WEM</t>
  </si>
  <si>
    <t>5.B Biological treatment of solid wastekt CO2-eq WEM</t>
  </si>
  <si>
    <t>5.C Incineration and open burning of wastekt CO2-eq WEM</t>
  </si>
  <si>
    <t>5.D Wastewater handlingkt CO2-eq WEM</t>
  </si>
  <si>
    <t>5.A Solid waste disposalkt CO2-eq WAM</t>
  </si>
  <si>
    <t>5.B Biological treatment of solid wastekt CO2-eq WAM</t>
  </si>
  <si>
    <t>5.C Incineration and open burning of wastekt CO2-eq WAM</t>
  </si>
  <si>
    <t>5.D Wastewater handlingkt CO2-eq WAM</t>
  </si>
  <si>
    <t>1.D.1.a International Aviationkt CO2-eq WEM</t>
  </si>
  <si>
    <t>1.D.1.b International Navigation kt CO2-eq WEM</t>
  </si>
  <si>
    <t>1.D memo items (do not count towards national totals)kt CO2-eq WEM</t>
  </si>
  <si>
    <t>1.D.1.a International Aviationkt CO2-eq WAM</t>
  </si>
  <si>
    <t>1.D.1.b International Navigation kt CO2-eq WAM</t>
  </si>
  <si>
    <t>1.D memo items (do not count towards national totals)kt CO2-eq WAM</t>
  </si>
  <si>
    <t>ESR WAM kt CO2-eq</t>
  </si>
  <si>
    <t>ESR WEM</t>
  </si>
  <si>
    <t>Innanlandsflug (CO₂)***</t>
  </si>
  <si>
    <t>ESR Historical</t>
  </si>
  <si>
    <t>ESR WAM</t>
  </si>
  <si>
    <t>ETS Historical</t>
  </si>
  <si>
    <t>DomAvi Historical</t>
  </si>
  <si>
    <t>LULUCF Historical</t>
  </si>
  <si>
    <t>NatTot_W_LULUCF Historical</t>
  </si>
  <si>
    <t>ETS WEM</t>
  </si>
  <si>
    <t>DomAvi WEM</t>
  </si>
  <si>
    <t>LULUCF WEM</t>
  </si>
  <si>
    <t>NatTot_W_LULUCF WEM</t>
  </si>
  <si>
    <t>NatTot_WO_LULUCF Historical</t>
  </si>
  <si>
    <t>NatTot_WO_LULUCF WEM</t>
  </si>
  <si>
    <t>NatTot_W_LULUCF WAM</t>
  </si>
  <si>
    <t>DomAvi WAM</t>
  </si>
  <si>
    <t>ESD Other WEM</t>
  </si>
  <si>
    <t>ESD Other WAM</t>
  </si>
  <si>
    <t>ETS Energy EmissionsGHGskt CO2eq WEM</t>
  </si>
  <si>
    <t>ETS TotalGHGskt CO2eq WEM</t>
  </si>
  <si>
    <t>LOSUN GRÓÐURHÚSALOFTTEGUNDA FRÁ LANDNOTKUN</t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</si>
  <si>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</si>
  <si>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rPr>
        <b/>
        <sz val="11"/>
        <color theme="1"/>
        <rFont val="Segoe UI"/>
        <family val="2"/>
        <scheme val="minor"/>
      </rPr>
      <t>Losunartölur byggðar á hnatthlýnunarmætti úr fimmtu matsskýrslu (AR5) milliríkjanefndar um loftslagsbreyingar (IPCC).</t>
    </r>
    <r>
      <rPr>
        <sz val="11"/>
        <color theme="1"/>
        <rFont val="Segoe UI"/>
        <family val="2"/>
        <scheme val="minor"/>
      </rPr>
      <t xml:space="preserve">
Greenhouse gas emissions inventory based on potency from the Intergovernmental Panel on Climate Change's (IPCC) 5th Assessment Report (AR5).</t>
    </r>
  </si>
  <si>
    <r>
      <rPr>
        <b/>
        <sz val="11"/>
        <color theme="1"/>
        <rFont val="Segoe UI"/>
        <family val="2"/>
        <scheme val="minor"/>
      </rPr>
      <t>Losunartölurnar í skjalinu miða við ofangreinda dagsetningu. Losunarbókhald Íslands er í stöðugri endurskoðun og því geta losunartölurnar tekið breytingum.</t>
    </r>
    <r>
      <rPr>
        <sz val="11"/>
        <color theme="1"/>
        <rFont val="Segoe UI"/>
        <family val="2"/>
        <scheme val="minor"/>
      </rPr>
      <t xml:space="preserve">
The numbers in this document were last updated on the above date. Iceland's greenhouse gas inventory is under constant review and, as a result, the numbers can change from time to time.</t>
    </r>
  </si>
  <si>
    <r>
      <rPr>
        <b/>
        <sz val="11"/>
        <color theme="0"/>
        <rFont val="Segoe UI"/>
        <family val="2"/>
        <scheme val="minor"/>
      </rPr>
      <t>Gögn byggð á</t>
    </r>
    <r>
      <rPr>
        <sz val="11"/>
        <color theme="0"/>
        <rFont val="Segoe UI"/>
        <family val="2"/>
        <scheme val="minor"/>
      </rPr>
      <t xml:space="preserve">
Data based on</t>
    </r>
  </si>
  <si>
    <r>
      <t>Í ákvörðun sameiginlegu EES-nefndar nr. 29/2022 (JCD) var samfélagslosun Íslands (losun undir beina ábyrgð Íslands) árið 2005 metin 3109329 kg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In the EEA's Joint Committee Decision (JCD) n. 29/2022, Iceland's ESR emissions in 2005 were assesed to ammount to 3109329 kg CO2e.</t>
    </r>
  </si>
  <si>
    <t>Söguleg losun</t>
  </si>
  <si>
    <t>Historical Emissions</t>
  </si>
  <si>
    <t xml:space="preserve">     Samkvæmt JCD 29/2022*</t>
  </si>
  <si>
    <t>LOSUN GRÓÐURHÚSALOFTTEGUNDA Á ÍSLANDI EFTIR SKULDBINDINGUM</t>
  </si>
  <si>
    <r>
      <t>Þús. tonn CO</t>
    </r>
    <r>
      <rPr>
        <vertAlign val="subscript"/>
        <sz val="10"/>
        <color rgb="FF00827F"/>
        <rFont val="Aptos Narrow"/>
        <family val="2"/>
      </rPr>
      <t>₂</t>
    </r>
    <r>
      <rPr>
        <sz val="10"/>
        <color rgb="FF00827F"/>
        <rFont val="Segoe UI"/>
        <family val="2"/>
      </rPr>
      <t>-íg.</t>
    </r>
  </si>
  <si>
    <t>OUTLOOKS</t>
  </si>
  <si>
    <t>FRAMTÍÐAR-HORFUR</t>
  </si>
  <si>
    <r>
      <t xml:space="preserve">Samtals
</t>
    </r>
    <r>
      <rPr>
        <sz val="8"/>
        <color rgb="FF3C7290"/>
        <rFont val="Segoe UI"/>
        <family val="2"/>
      </rPr>
      <t>- Miðað við losunarbókhald</t>
    </r>
  </si>
  <si>
    <r>
      <t xml:space="preserve">Samtals*
</t>
    </r>
    <r>
      <rPr>
        <sz val="8"/>
        <color rgb="FF3C7290"/>
        <rFont val="Segoe UI"/>
        <family val="2"/>
      </rPr>
      <t>- Miðað við JCD 29/2022</t>
    </r>
  </si>
  <si>
    <t>Estimated change in emissions between 2005 and 2030</t>
  </si>
  <si>
    <r>
      <t>Thousand tons CO</t>
    </r>
    <r>
      <rPr>
        <vertAlign val="subscript"/>
        <sz val="8"/>
        <color theme="2"/>
        <rFont val="Aptos Narrow"/>
        <family val="2"/>
      </rPr>
      <t>₂</t>
    </r>
    <r>
      <rPr>
        <sz val="8"/>
        <color theme="2"/>
        <rFont val="Segoe UI"/>
        <family val="2"/>
      </rPr>
      <t>e</t>
    </r>
  </si>
  <si>
    <t>Áætluð breyting í losun milli 2005 og 2030</t>
  </si>
  <si>
    <t>LOSUN GRÓÐURHÚSALOFTTEGUNDA FRÁ STAÐBUNDUM IÐNAÐI UNDIR ETS KERFI</t>
  </si>
  <si>
    <t>GREENHOUSE GAS EMISSIONS FROM STATIONARY INDUSTRY UNDER THE ETS</t>
  </si>
  <si>
    <t>LOSUN FRÁ STAÐBUNDUM IÐNAÐI UNDIR ETS KERFI | EMISSION FROM STATIONARY INDUSTRY UNDER THE ETS</t>
  </si>
  <si>
    <t>Áætluð breyting í losun út frá
sviðsmynd með núgildandi aðgerðum</t>
  </si>
  <si>
    <t>Milli 2005 og 2030</t>
  </si>
  <si>
    <t>Milli 1990 og 2055</t>
  </si>
  <si>
    <t>Emissions in 2023</t>
  </si>
  <si>
    <t>Change from 2022</t>
  </si>
  <si>
    <t>Change from 2005</t>
  </si>
  <si>
    <t>Change from 1990</t>
  </si>
  <si>
    <t>Estimated change in emissions based on
With Existing Measures scenario</t>
  </si>
  <si>
    <t>2030 compared to 2005</t>
  </si>
  <si>
    <t>2055 compared to 1990</t>
  </si>
  <si>
    <r>
      <t>Þús. tonn CO</t>
    </r>
    <r>
      <rPr>
        <vertAlign val="subscript"/>
        <sz val="10"/>
        <color rgb="FF008AAC"/>
        <rFont val="Aptos Narrow"/>
        <family val="2"/>
      </rPr>
      <t>₂</t>
    </r>
    <r>
      <rPr>
        <sz val="10"/>
        <color rgb="FF008AAC"/>
        <rFont val="Segoe UI"/>
        <family val="2"/>
      </rPr>
      <t>-íg.</t>
    </r>
  </si>
  <si>
    <r>
      <t>Þús. tonn CO</t>
    </r>
    <r>
      <rPr>
        <vertAlign val="subscript"/>
        <sz val="10"/>
        <color rgb="FF855092"/>
        <rFont val="Aptos Narrow"/>
        <family val="2"/>
      </rPr>
      <t>₂</t>
    </r>
    <r>
      <rPr>
        <sz val="10"/>
        <color rgb="FF855092"/>
        <rFont val="Segoe UI"/>
        <family val="2"/>
      </rPr>
      <t>-íg.</t>
    </r>
  </si>
  <si>
    <r>
      <t>Þús. tonn CO</t>
    </r>
    <r>
      <rPr>
        <vertAlign val="subscript"/>
        <sz val="10"/>
        <color rgb="FF68A200"/>
        <rFont val="Aptos Narrow"/>
        <family val="2"/>
      </rPr>
      <t>₂</t>
    </r>
    <r>
      <rPr>
        <sz val="10"/>
        <color rgb="FF68A200"/>
        <rFont val="Segoe UI"/>
        <family val="2"/>
      </rPr>
      <t>-íg.</t>
    </r>
  </si>
  <si>
    <r>
      <t>Þús. tonn CO</t>
    </r>
    <r>
      <rPr>
        <vertAlign val="subscript"/>
        <sz val="10"/>
        <color rgb="FFED7D31"/>
        <rFont val="Aptos Narrow"/>
        <family val="2"/>
      </rPr>
      <t>₂</t>
    </r>
    <r>
      <rPr>
        <sz val="10"/>
        <color rgb="FFED7D31"/>
        <rFont val="Segoe UI"/>
        <family val="2"/>
      </rPr>
      <t>-íg.</t>
    </r>
  </si>
  <si>
    <r>
      <t>Þús. tonn CO</t>
    </r>
    <r>
      <rPr>
        <vertAlign val="subscript"/>
        <sz val="10"/>
        <color theme="0" tint="-0.499984740745262"/>
        <rFont val="Aptos Narrow"/>
        <family val="2"/>
      </rPr>
      <t>₂</t>
    </r>
    <r>
      <rPr>
        <sz val="10"/>
        <color theme="0" tint="-0.499984740745262"/>
        <rFont val="Segoe UI"/>
        <family val="2"/>
      </rPr>
      <t>-íg.</t>
    </r>
  </si>
  <si>
    <t xml:space="preserve">   Other Product Use</t>
  </si>
  <si>
    <t xml:space="preserve">   Önnur vörunotkun</t>
  </si>
  <si>
    <t>2C2Emissions (ETS)kt CO2eq</t>
  </si>
  <si>
    <t>2C3Emissions (ETS)kt CO2eq</t>
  </si>
  <si>
    <t xml:space="preserve">     Samkvæmt losunarbókhaldi</t>
  </si>
  <si>
    <t>ETS Stationary Industries**</t>
  </si>
  <si>
    <t>** Viðskiptakerfi ESB með losunarheimildir (ETS), kom á fót 2005.</t>
  </si>
  <si>
    <t>Skipt eftir yfirflokkum IPCC</t>
  </si>
  <si>
    <t>By IPCC sectors</t>
  </si>
  <si>
    <t>TOTAL EMISSIONS</t>
  </si>
  <si>
    <t>HEILDARLOSUN</t>
  </si>
  <si>
    <t>2C2Emissions (ETS)kt CO2eq WEM</t>
  </si>
  <si>
    <t>2C3Emissions (ETS)kt CO2eq WEM</t>
  </si>
  <si>
    <t>ALÞJÓÐASAMGÖNGUR</t>
  </si>
  <si>
    <r>
      <t>ESR emissions (</t>
    </r>
    <r>
      <rPr>
        <i/>
        <sz val="14"/>
        <color theme="0"/>
        <rFont val="Segoe UI"/>
        <family val="2"/>
      </rPr>
      <t>ísl. samfélagslosun</t>
    </r>
    <r>
      <rPr>
        <sz val="14"/>
        <color theme="0"/>
        <rFont val="Segoe UI"/>
        <family val="2"/>
      </rPr>
      <t xml:space="preserve">) refer to the greenhouse gas emissions that fall under the scope of Regulation (EU) 2018/842 (Effort Sharing Regulation, ESR). 
</t>
    </r>
  </si>
  <si>
    <r>
      <t xml:space="preserve">LOSUN ÍSLANDS </t>
    </r>
    <r>
      <rPr>
        <b/>
        <sz val="16"/>
        <color theme="3"/>
        <rFont val="Segoe UI"/>
        <family val="2"/>
      </rPr>
      <t>MEÐ</t>
    </r>
    <r>
      <rPr>
        <b/>
        <sz val="16"/>
        <color theme="2"/>
        <rFont val="Segoe UI"/>
        <family val="2"/>
      </rPr>
      <t xml:space="preserve"> LOSUN FRÁ LANDNOTKUN</t>
    </r>
  </si>
  <si>
    <r>
      <t xml:space="preserve">LOSUN ÍSLANDS </t>
    </r>
    <r>
      <rPr>
        <b/>
        <sz val="16"/>
        <color theme="3"/>
        <rFont val="Segoe UI"/>
        <family val="2"/>
      </rPr>
      <t>ÁN</t>
    </r>
    <r>
      <rPr>
        <b/>
        <sz val="16"/>
        <color theme="2"/>
        <rFont val="Segoe UI"/>
        <family val="2"/>
      </rPr>
      <t xml:space="preserve"> LOSUNAR FRÁ LANDNOTKUN</t>
    </r>
  </si>
  <si>
    <r>
      <t xml:space="preserve">ICELAND'S EMISSIONS </t>
    </r>
    <r>
      <rPr>
        <b/>
        <sz val="16"/>
        <color theme="3"/>
        <rFont val="Segoe UI"/>
        <family val="2"/>
      </rPr>
      <t>INCLUDING</t>
    </r>
    <r>
      <rPr>
        <b/>
        <sz val="16"/>
        <color theme="2"/>
        <rFont val="Segoe UI"/>
        <family val="2"/>
      </rPr>
      <t xml:space="preserve"> LULUCF</t>
    </r>
  </si>
  <si>
    <r>
      <t xml:space="preserve">ICELAND'S EMISSIONS </t>
    </r>
    <r>
      <rPr>
        <b/>
        <sz val="16"/>
        <color theme="3"/>
        <rFont val="Segoe UI"/>
        <family val="2"/>
      </rPr>
      <t>EXCLUDING</t>
    </r>
    <r>
      <rPr>
        <b/>
        <sz val="16"/>
        <color theme="2"/>
        <rFont val="Segoe UI"/>
        <family val="2"/>
      </rPr>
      <t xml:space="preserve"> LULUCF</t>
    </r>
  </si>
  <si>
    <t>BY IPCC SECTORS</t>
  </si>
  <si>
    <t>SKIPT EFTIR IPCC YFIRFLOKKUM</t>
  </si>
  <si>
    <t>LOSUN GRÓÐURHÚSALOFTTEGUNDA Á ÍSLANDI (ÁN LANDNOTKUNAR)</t>
  </si>
  <si>
    <t>SKIPT EFTIR HELSTU UPPSPRETTUM</t>
  </si>
  <si>
    <t>GREENHOUSE GAS EMISSIONS IN ICELAND (EXCL. LULUCF)</t>
  </si>
  <si>
    <t>BY MAIN SOURCES</t>
  </si>
  <si>
    <r>
      <t xml:space="preserve">HEFÐBUNDIN </t>
    </r>
    <r>
      <rPr>
        <b/>
        <sz val="16"/>
        <color theme="9"/>
        <rFont val="Segoe UI"/>
        <family val="2"/>
      </rPr>
      <t>IPCC</t>
    </r>
    <r>
      <rPr>
        <b/>
        <sz val="16"/>
        <color rgb="FF855092"/>
        <rFont val="Segoe UI"/>
        <family val="2"/>
      </rPr>
      <t xml:space="preserve"> FLOKKASKIPTING</t>
    </r>
  </si>
  <si>
    <r>
      <rPr>
        <b/>
        <sz val="16"/>
        <color theme="9"/>
        <rFont val="Segoe UI"/>
        <family val="2"/>
      </rPr>
      <t>ÖNNUR</t>
    </r>
    <r>
      <rPr>
        <b/>
        <sz val="16"/>
        <color rgb="FF855092"/>
        <rFont val="Segoe UI"/>
        <family val="2"/>
      </rPr>
      <t xml:space="preserve"> FLOKKASKIPTING</t>
    </r>
  </si>
  <si>
    <r>
      <rPr>
        <b/>
        <sz val="16"/>
        <color theme="9"/>
        <rFont val="Segoe UI"/>
        <family val="2"/>
      </rPr>
      <t>IPCC</t>
    </r>
    <r>
      <rPr>
        <b/>
        <sz val="16"/>
        <color rgb="FF855092"/>
        <rFont val="Segoe UI"/>
        <family val="2"/>
      </rPr>
      <t xml:space="preserve"> CATEGORISATION</t>
    </r>
  </si>
  <si>
    <r>
      <rPr>
        <b/>
        <sz val="16"/>
        <color theme="9"/>
        <rFont val="Segoe UI"/>
        <family val="2"/>
      </rPr>
      <t>ALTERNATIVE</t>
    </r>
    <r>
      <rPr>
        <b/>
        <sz val="16"/>
        <color rgb="FF855092"/>
        <rFont val="Segoe UI"/>
        <family val="2"/>
      </rPr>
      <t xml:space="preserve"> CATEGORISATION</t>
    </r>
  </si>
  <si>
    <t>GENERALLY NOT INCLUDED IN NATIONAL TOTAL EMNISSIONS. PART OF THESE EMISSIONS ARE COUNTED UNDER THE ETS.</t>
  </si>
  <si>
    <t>ALMENNT EKKI TALIÐ TIL HEILDARLOSUNAR RÍKJA. LOSUNIN ER AÐ HLUTA INNAN ETS KERFISINS.</t>
  </si>
  <si>
    <t>Áburðarnotkun</t>
  </si>
  <si>
    <t>Fertilizer Use</t>
  </si>
  <si>
    <r>
      <t xml:space="preserve">SAMFÉLAGSLOSUN EFTIR </t>
    </r>
    <r>
      <rPr>
        <b/>
        <sz val="16"/>
        <color theme="3"/>
        <rFont val="Segoe UI"/>
        <family val="2"/>
      </rPr>
      <t>HELSTU UPPSPRETTUM</t>
    </r>
  </si>
  <si>
    <r>
      <t xml:space="preserve">ESR EMISSIONS BY </t>
    </r>
    <r>
      <rPr>
        <b/>
        <sz val="16"/>
        <color theme="3"/>
        <rFont val="Segoe UI"/>
        <family val="2"/>
      </rPr>
      <t>MAIN SOURCES</t>
    </r>
  </si>
  <si>
    <t>WEM</t>
  </si>
  <si>
    <r>
      <t xml:space="preserve">IÐNAÐUR OG VÖRUNOTKUN </t>
    </r>
    <r>
      <rPr>
        <sz val="20"/>
        <color rgb="FF7A5C00"/>
        <rFont val="Segoe UI"/>
        <family val="2"/>
      </rPr>
      <t>| INDUSTRY AND PRODUCT USE</t>
    </r>
  </si>
  <si>
    <r>
      <t>Þús. tonn CO</t>
    </r>
    <r>
      <rPr>
        <vertAlign val="subscript"/>
        <sz val="10"/>
        <color rgb="FFB29A33"/>
        <rFont val="Aptos Narrow"/>
        <family val="2"/>
      </rPr>
      <t>₂</t>
    </r>
    <r>
      <rPr>
        <sz val="10"/>
        <color rgb="FFB29A33"/>
        <rFont val="Segoe UI"/>
        <family val="2"/>
      </rPr>
      <t>-íg.</t>
    </r>
  </si>
  <si>
    <r>
      <rPr>
        <b/>
        <sz val="11"/>
        <color theme="0"/>
        <rFont val="Segoe UI"/>
        <family val="2"/>
        <scheme val="minor"/>
      </rPr>
      <t>Athugasemd</t>
    </r>
    <r>
      <rPr>
        <sz val="11"/>
        <color theme="0"/>
        <rFont val="Segoe UI"/>
        <family val="2"/>
        <scheme val="minor"/>
      </rPr>
      <t xml:space="preserve">
Notes</t>
    </r>
  </si>
  <si>
    <r>
      <rPr>
        <b/>
        <sz val="11"/>
        <color theme="0"/>
        <rFont val="Segoe UI"/>
        <family val="2"/>
        <scheme val="minor"/>
      </rPr>
      <t>Skjalaumsjón</t>
    </r>
    <r>
      <rPr>
        <sz val="11"/>
        <color theme="0"/>
        <rFont val="Segoe UI"/>
        <family val="2"/>
        <scheme val="minor"/>
      </rPr>
      <t xml:space="preserve">
Responsible for this file</t>
    </r>
  </si>
  <si>
    <t>Í landsákvörðuðu framlagi  Íslands gagnvart Parísarsamningum kemur fram að markmiðið sé 41% samdráttur í samfélagslosun árið 2030 og 50%-55% árið 2035 miðað við árið 2005. |  In Iceland's NDC, Iceland is committed to a target of 41% net reduction of ESR emissions by 2030 and 50%-55% by 2035 compared to 2005.</t>
  </si>
  <si>
    <t>50%-55% Reduction Target (Paris)</t>
  </si>
  <si>
    <t>Markmið um 50% til 55% samdrátt (París)</t>
  </si>
  <si>
    <t>LOSUN EFTIR SKULDBINDINGUM | EMISSIONS ACCORDING TO OBLIGATIONS</t>
  </si>
  <si>
    <r>
      <t xml:space="preserve">Næsta gagnabirting er áætluð í ágúst 2026.
</t>
    </r>
    <r>
      <rPr>
        <sz val="11"/>
        <color theme="1"/>
        <rFont val="Segoe UI"/>
        <family val="2"/>
        <scheme val="minor"/>
      </rPr>
      <t>Next data release is scheduled for August 2026.</t>
    </r>
  </si>
  <si>
    <t>Sviðsmynd byggð á aðgerðum stjórvalda</t>
  </si>
  <si>
    <t>Government policy-based scenario</t>
  </si>
  <si>
    <t>LOSUNARSPÁ: SVIÐSMYND BYGGÐ Á AÐGERÐUM STJÓRNVALDA</t>
  </si>
  <si>
    <t>EMISSION PROJECTIONS: GOVERNMENT POLICY-BASED SCENARIO</t>
  </si>
  <si>
    <r>
      <t xml:space="preserve">Skil Umhverfis- og orkustofnunar til ESB í </t>
    </r>
    <r>
      <rPr>
        <b/>
        <sz val="11"/>
        <color theme="6"/>
        <rFont val="Segoe UI"/>
        <family val="2"/>
        <scheme val="minor"/>
      </rPr>
      <t>mars 2026</t>
    </r>
    <r>
      <rPr>
        <b/>
        <sz val="11"/>
        <color theme="1"/>
        <rFont val="Segoe UI"/>
        <family val="2"/>
        <scheme val="minor"/>
      </rPr>
      <t xml:space="preserve">
</t>
    </r>
    <r>
      <rPr>
        <sz val="11"/>
        <color theme="1"/>
        <rFont val="Segoe UI"/>
        <family val="2"/>
        <scheme val="minor"/>
      </rPr>
      <t>Environment and Energy Agency of Iceland's submission to the EU in March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</si>
</sst>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0.0"/>
    <numFmt numFmtId="166" formatCode="0.000%"/>
    <numFmt numFmtId="167" formatCode="0.000"/>
    <numFmt numFmtId="168" formatCode="0.0000"/>
    <numFmt numFmtId="169" formatCode="0.00000"/>
    <numFmt numFmtId="170" formatCode="0.000000"/>
    <numFmt numFmtId="171" formatCode="_-* #,##0.00_-;\-* #,##0.00_-;_-* &quot;-&quot;_-;_-@_-"/>
    <numFmt numFmtId="172" formatCode="0.0000000"/>
    <numFmt numFmtId="173" formatCode="0.0000%"/>
  </numFmts>
  <fonts count="202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1"/>
      <name val="Segoe UI"/>
      <family val="2"/>
      <scheme val="minor"/>
    </font>
    <font>
      <b/>
      <sz val="11"/>
      <color theme="0"/>
      <name val="Segoe UI"/>
      <family val="2"/>
      <scheme val="minor"/>
    </font>
    <font>
      <sz val="10"/>
      <color theme="0" tint="-0.499984740745262"/>
      <name val="Segoe UI"/>
      <family val="2"/>
    </font>
    <font>
      <sz val="11"/>
      <color theme="0" tint="-0.499984740745262"/>
      <name val="Segoe UI"/>
      <family val="2"/>
    </font>
    <font>
      <b/>
      <sz val="24"/>
      <color theme="9"/>
      <name val="Segoe UI"/>
      <family val="2"/>
    </font>
    <font>
      <b/>
      <sz val="24"/>
      <color theme="0"/>
      <name val="Segoe UI"/>
      <family val="2"/>
    </font>
    <font>
      <sz val="24"/>
      <color theme="0"/>
      <name val="Segoe UI"/>
      <family val="2"/>
    </font>
    <font>
      <sz val="10"/>
      <name val="Segoe U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4"/>
      <color theme="0"/>
      <name val="Segoe UI"/>
      <family val="2"/>
    </font>
    <font>
      <b/>
      <sz val="11"/>
      <color theme="9"/>
      <name val="Segoe UI"/>
      <family val="2"/>
    </font>
    <font>
      <sz val="11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rgb="FF3F566D"/>
      <name val="Segoe UI"/>
      <family val="2"/>
    </font>
    <font>
      <i/>
      <sz val="10"/>
      <color theme="0" tint="-0.499984740745262"/>
      <name val="Segoe UI"/>
      <family val="2"/>
    </font>
    <font>
      <sz val="11"/>
      <color theme="1"/>
      <name val="Segoe UI"/>
      <family val="2"/>
    </font>
    <font>
      <b/>
      <sz val="8"/>
      <color theme="1"/>
      <name val="Segoe UI"/>
      <family val="2"/>
    </font>
    <font>
      <sz val="9"/>
      <color theme="1"/>
      <name val="Segoe UI"/>
      <family val="2"/>
    </font>
    <font>
      <b/>
      <sz val="10"/>
      <color theme="9"/>
      <name val="Segoe UI"/>
      <family val="2"/>
    </font>
    <font>
      <sz val="5"/>
      <name val="Segoe UI"/>
      <family val="2"/>
    </font>
    <font>
      <sz val="10"/>
      <color theme="9"/>
      <name val="Segoe UI"/>
      <family val="2"/>
    </font>
    <font>
      <b/>
      <sz val="10"/>
      <name val="Segoe UI"/>
      <family val="2"/>
    </font>
    <font>
      <i/>
      <sz val="9"/>
      <color theme="9"/>
      <name val="Segoe UI"/>
      <family val="2"/>
    </font>
    <font>
      <b/>
      <sz val="5"/>
      <name val="Segoe UI"/>
      <family val="2"/>
    </font>
    <font>
      <b/>
      <sz val="20"/>
      <color theme="0"/>
      <name val="Segoe UI"/>
      <family val="2"/>
    </font>
    <font>
      <sz val="20"/>
      <color theme="0"/>
      <name val="Segoe UI"/>
      <family val="2"/>
    </font>
    <font>
      <sz val="14"/>
      <color theme="0"/>
      <name val="Segoe UI"/>
      <family val="2"/>
    </font>
    <font>
      <sz val="11"/>
      <color theme="9"/>
      <name val="Segoe UI"/>
      <family val="2"/>
    </font>
    <font>
      <sz val="14"/>
      <name val="Segoe UI"/>
      <family val="2"/>
    </font>
    <font>
      <b/>
      <sz val="11"/>
      <color rgb="FF008AAC"/>
      <name val="Segoe UI"/>
      <family val="2"/>
    </font>
    <font>
      <sz val="8"/>
      <color theme="0" tint="-0.499984740745262"/>
      <name val="Segoe UI"/>
      <family val="2"/>
    </font>
    <font>
      <sz val="8"/>
      <color theme="9"/>
      <name val="Segoe UI"/>
      <family val="2"/>
    </font>
    <font>
      <b/>
      <sz val="8"/>
      <color theme="9"/>
      <name val="Segoe UI"/>
      <family val="2"/>
    </font>
    <font>
      <b/>
      <sz val="8"/>
      <color rgb="FFFF0000"/>
      <name val="Segoe UI"/>
      <family val="2"/>
    </font>
    <font>
      <b/>
      <sz val="20"/>
      <name val="Segoe UI"/>
      <family val="2"/>
    </font>
    <font>
      <b/>
      <sz val="24"/>
      <name val="Segoe UI"/>
      <family val="2"/>
    </font>
    <font>
      <sz val="10"/>
      <color theme="0"/>
      <name val="Segoe UI"/>
      <family val="2"/>
    </font>
    <font>
      <b/>
      <sz val="11"/>
      <color rgb="FF855092"/>
      <name val="Segoe UI"/>
      <family val="2"/>
    </font>
    <font>
      <vertAlign val="subscript"/>
      <sz val="10"/>
      <name val="Segoe UI"/>
      <family val="2"/>
    </font>
    <font>
      <sz val="8"/>
      <name val="Segoe UI"/>
      <family val="2"/>
    </font>
    <font>
      <sz val="14"/>
      <color theme="9"/>
      <name val="Segoe UI"/>
      <family val="2"/>
    </font>
    <font>
      <sz val="9"/>
      <color theme="0" tint="-0.499984740745262"/>
      <name val="Segoe UI"/>
      <family val="2"/>
    </font>
    <font>
      <b/>
      <sz val="10"/>
      <color theme="0" tint="-4.9989318521683403E-2"/>
      <name val="Segoe UI"/>
      <family val="2"/>
    </font>
    <font>
      <b/>
      <sz val="11"/>
      <color rgb="FF68A200"/>
      <name val="Segoe UI"/>
      <family val="2"/>
    </font>
    <font>
      <sz val="10"/>
      <color theme="1"/>
      <name val="Segoe UI"/>
      <family val="2"/>
    </font>
    <font>
      <sz val="9"/>
      <color theme="9"/>
      <name val="Segoe UI"/>
      <family val="2"/>
    </font>
    <font>
      <b/>
      <sz val="11"/>
      <color rgb="FFED7D31"/>
      <name val="Segoe UI"/>
      <family val="2"/>
    </font>
    <font>
      <b/>
      <sz val="14"/>
      <color theme="9"/>
      <name val="Segoe UI"/>
      <family val="2"/>
    </font>
    <font>
      <b/>
      <sz val="11"/>
      <color theme="0" tint="-0.499984740745262"/>
      <name val="Segoe UI"/>
      <family val="2"/>
    </font>
    <font>
      <sz val="8"/>
      <color theme="1"/>
      <name val="Segoe UI"/>
      <family val="2"/>
    </font>
    <font>
      <sz val="24"/>
      <name val="Segoe UI"/>
      <family val="2"/>
    </font>
    <font>
      <b/>
      <sz val="18"/>
      <color theme="0"/>
      <name val="Segoe UI"/>
      <family val="2"/>
    </font>
    <font>
      <b/>
      <sz val="11"/>
      <color rgb="FF23A5D9"/>
      <name val="Segoe UI"/>
      <family val="2"/>
    </font>
    <font>
      <sz val="9"/>
      <color rgb="FFFF0000"/>
      <name val="Segoe UI"/>
      <family val="2"/>
    </font>
    <font>
      <b/>
      <sz val="10"/>
      <color theme="3"/>
      <name val="Segoe UI"/>
      <family val="2"/>
    </font>
    <font>
      <sz val="8"/>
      <color theme="3"/>
      <name val="Segoe UI"/>
      <family val="2"/>
    </font>
    <font>
      <sz val="10"/>
      <color theme="3"/>
      <name val="Segoe UI"/>
      <family val="2"/>
    </font>
    <font>
      <b/>
      <sz val="8"/>
      <color theme="3"/>
      <name val="Segoe UI"/>
      <family val="2"/>
    </font>
    <font>
      <b/>
      <sz val="20"/>
      <color theme="9"/>
      <name val="Segoe UI"/>
      <family val="2"/>
    </font>
    <font>
      <sz val="24"/>
      <color theme="0" tint="-0.499984740745262"/>
      <name val="Segoe UI"/>
      <family val="2"/>
    </font>
    <font>
      <b/>
      <sz val="10"/>
      <color rgb="FFC9689E"/>
      <name val="Segoe UI"/>
      <family val="2"/>
    </font>
    <font>
      <b/>
      <sz val="22"/>
      <color theme="0"/>
      <name val="Segoe UI"/>
      <family val="2"/>
    </font>
    <font>
      <b/>
      <sz val="14"/>
      <name val="Segoe UI"/>
      <family val="2"/>
    </font>
    <font>
      <sz val="8"/>
      <color theme="0"/>
      <name val="Segoe UI"/>
      <family val="2"/>
    </font>
    <font>
      <sz val="8.8000000000000007"/>
      <color theme="1"/>
      <name val="Segoe UI"/>
      <family val="2"/>
    </font>
    <font>
      <b/>
      <sz val="11"/>
      <color theme="1"/>
      <name val="Segoe UI"/>
      <family val="2"/>
    </font>
    <font>
      <vertAlign val="subscript"/>
      <sz val="8"/>
      <color theme="1"/>
      <name val="Segoe UI"/>
      <family val="2"/>
    </font>
    <font>
      <sz val="18"/>
      <color theme="1"/>
      <name val="Segoe UI"/>
      <family val="2"/>
    </font>
    <font>
      <sz val="12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b/>
      <sz val="16"/>
      <color theme="1"/>
      <name val="Segoe UI"/>
      <family val="2"/>
    </font>
    <font>
      <sz val="16"/>
      <color theme="1"/>
      <name val="Segoe UI"/>
      <family val="2"/>
    </font>
    <font>
      <b/>
      <sz val="11"/>
      <color theme="2"/>
      <name val="Segoe UI"/>
      <family val="2"/>
    </font>
    <font>
      <b/>
      <sz val="10"/>
      <color theme="0"/>
      <name val="Segoe UI"/>
      <family val="2"/>
    </font>
    <font>
      <sz val="5"/>
      <color theme="0" tint="-4.9989318521683403E-2"/>
      <name val="Segoe UI"/>
      <family val="2"/>
    </font>
    <font>
      <sz val="11"/>
      <color theme="0" tint="-0.249977111117893"/>
      <name val="Segoe UI"/>
      <family val="2"/>
    </font>
    <font>
      <sz val="10"/>
      <color theme="0" tint="-4.9989318521683403E-2"/>
      <name val="Segoe UI"/>
      <family val="2"/>
    </font>
    <font>
      <sz val="8"/>
      <color theme="0" tint="-4.9989318521683403E-2"/>
      <name val="Segoe UI"/>
      <family val="2"/>
    </font>
    <font>
      <sz val="8"/>
      <color theme="7" tint="0.79998168889431442"/>
      <name val="Segoe UI"/>
      <family val="2"/>
    </font>
    <font>
      <b/>
      <sz val="10"/>
      <color theme="0" tint="-0.499984740745262"/>
      <name val="Segoe UI"/>
      <family val="2"/>
    </font>
    <font>
      <b/>
      <sz val="10"/>
      <color theme="1"/>
      <name val="Segoe UI"/>
      <family val="2"/>
    </font>
    <font>
      <b/>
      <sz val="16"/>
      <color theme="0"/>
      <name val="Segoe UI"/>
      <family val="2"/>
    </font>
    <font>
      <b/>
      <sz val="16"/>
      <color theme="9"/>
      <name val="Segoe UI"/>
      <family val="2"/>
    </font>
    <font>
      <b/>
      <sz val="16"/>
      <name val="Segoe UI"/>
      <family val="2"/>
    </font>
    <font>
      <sz val="5"/>
      <color theme="0" tint="-0.499984740745262"/>
      <name val="Segoe UI"/>
      <family val="2"/>
    </font>
    <font>
      <b/>
      <sz val="16"/>
      <color theme="7"/>
      <name val="Segoe UI"/>
      <family val="2"/>
    </font>
    <font>
      <sz val="11"/>
      <color theme="0"/>
      <name val="Segoe UI"/>
      <family val="2"/>
      <scheme val="minor"/>
    </font>
    <font>
      <sz val="11"/>
      <color theme="0" tint="-0.14999847407452621"/>
      <name val="Segoe UI"/>
      <family val="2"/>
      <scheme val="minor"/>
    </font>
    <font>
      <b/>
      <sz val="10"/>
      <color rgb="FF00302F"/>
      <name val="Segoe UI"/>
      <family val="2"/>
    </font>
    <font>
      <sz val="10"/>
      <color rgb="FF00302F"/>
      <name val="Segoe UI"/>
      <family val="2"/>
    </font>
    <font>
      <b/>
      <sz val="11"/>
      <color rgb="FF00302F"/>
      <name val="Segoe UI"/>
      <family val="2"/>
    </font>
    <font>
      <b/>
      <sz val="11"/>
      <color rgb="FF00827F"/>
      <name val="Segoe UI"/>
      <family val="2"/>
    </font>
    <font>
      <sz val="10"/>
      <color rgb="FF00827F"/>
      <name val="Segoe UI"/>
      <family val="2"/>
    </font>
    <font>
      <vertAlign val="subscript"/>
      <sz val="10"/>
      <color rgb="FF00827F"/>
      <name val="Aptos Narrow"/>
      <family val="2"/>
    </font>
    <font>
      <b/>
      <sz val="10"/>
      <color rgb="FF00827F"/>
      <name val="Segoe UI"/>
      <family val="2"/>
    </font>
    <font>
      <b/>
      <sz val="11"/>
      <color rgb="FF338DE9"/>
      <name val="Segoe UI"/>
      <family val="2"/>
    </font>
    <font>
      <b/>
      <sz val="10"/>
      <color rgb="FF338DE9"/>
      <name val="Segoe UI"/>
      <family val="2"/>
    </font>
    <font>
      <sz val="10"/>
      <color rgb="FF338DE9"/>
      <name val="Segoe UI"/>
      <family val="2"/>
    </font>
    <font>
      <sz val="11"/>
      <color rgb="FF3C7290"/>
      <name val="Segoe UI"/>
      <family val="2"/>
    </font>
    <font>
      <b/>
      <sz val="11"/>
      <color rgb="FF3C7290"/>
      <name val="Segoe UI"/>
      <family val="2"/>
    </font>
    <font>
      <sz val="8"/>
      <color rgb="FF3C7290"/>
      <name val="Segoe UI"/>
      <family val="2"/>
    </font>
    <font>
      <sz val="16"/>
      <color rgb="FF338DE9"/>
      <name val="Segoe UI"/>
      <family val="2"/>
    </font>
    <font>
      <b/>
      <sz val="11"/>
      <color theme="3"/>
      <name val="Segoe UI"/>
      <family val="2"/>
    </font>
    <font>
      <sz val="11"/>
      <color theme="2"/>
      <name val="Segoe UI"/>
      <family val="2"/>
    </font>
    <font>
      <sz val="10"/>
      <color theme="2"/>
      <name val="Segoe UI"/>
      <family val="2"/>
    </font>
    <font>
      <sz val="8"/>
      <color theme="2"/>
      <name val="Segoe UI"/>
      <family val="2"/>
    </font>
    <font>
      <vertAlign val="subscript"/>
      <sz val="8"/>
      <color theme="2"/>
      <name val="Aptos Narrow"/>
      <family val="2"/>
    </font>
    <font>
      <sz val="10"/>
      <color theme="4"/>
      <name val="Segoe UI"/>
      <family val="2"/>
    </font>
    <font>
      <sz val="18"/>
      <color theme="2"/>
      <name val="Segoe UI"/>
      <family val="2"/>
    </font>
    <font>
      <sz val="18"/>
      <color theme="4"/>
      <name val="Segoe UI"/>
      <family val="2"/>
    </font>
    <font>
      <b/>
      <sz val="11"/>
      <color theme="6" tint="0.39997558519241921"/>
      <name val="Segoe UI"/>
      <family val="2"/>
    </font>
    <font>
      <sz val="11"/>
      <color theme="6" tint="0.39997558519241921"/>
      <name val="Segoe UI"/>
      <family val="2"/>
    </font>
    <font>
      <sz val="11"/>
      <color theme="6"/>
      <name val="Segoe UI"/>
      <family val="2"/>
    </font>
    <font>
      <b/>
      <sz val="11"/>
      <color theme="6"/>
      <name val="Segoe UI"/>
      <family val="2"/>
    </font>
    <font>
      <b/>
      <sz val="10"/>
      <color theme="6"/>
      <name val="Segoe UI"/>
      <family val="2"/>
    </font>
    <font>
      <sz val="10"/>
      <color theme="6"/>
      <name val="Segoe UI"/>
      <family val="2"/>
    </font>
    <font>
      <b/>
      <sz val="11"/>
      <color theme="1" tint="9.9978637043366805E-2"/>
      <name val="Segoe UI"/>
      <family val="2"/>
    </font>
    <font>
      <b/>
      <sz val="11"/>
      <color theme="4"/>
      <name val="Segoe UI"/>
      <family val="2"/>
    </font>
    <font>
      <b/>
      <sz val="26"/>
      <color rgb="FF008AAC"/>
      <name val="Segoe UI"/>
      <family val="2"/>
    </font>
    <font>
      <b/>
      <sz val="10"/>
      <color rgb="FF008AAC"/>
      <name val="Segoe UI"/>
      <family val="2"/>
    </font>
    <font>
      <sz val="10"/>
      <color rgb="FF008AAC"/>
      <name val="Segoe UI"/>
      <family val="2"/>
    </font>
    <font>
      <vertAlign val="subscript"/>
      <sz val="10"/>
      <color rgb="FF008AAC"/>
      <name val="Aptos Narrow"/>
      <family val="2"/>
    </font>
    <font>
      <sz val="11"/>
      <color rgb="FF008AAC"/>
      <name val="Segoe UI"/>
      <family val="2"/>
    </font>
    <font>
      <b/>
      <sz val="26"/>
      <color rgb="FF7A5C00"/>
      <name val="Segoe UI"/>
      <family val="2"/>
    </font>
    <font>
      <sz val="11"/>
      <color rgb="FFB29A33"/>
      <name val="Segoe UI"/>
      <family val="2"/>
    </font>
    <font>
      <b/>
      <sz val="11"/>
      <color rgb="FFB29A33"/>
      <name val="Segoe UI"/>
      <family val="2"/>
    </font>
    <font>
      <sz val="11"/>
      <color rgb="FF855092"/>
      <name val="Segoe UI"/>
      <family val="2"/>
    </font>
    <font>
      <b/>
      <sz val="10"/>
      <color rgb="FF855092"/>
      <name val="Segoe UI"/>
      <family val="2"/>
    </font>
    <font>
      <sz val="10"/>
      <color rgb="FF855092"/>
      <name val="Segoe UI"/>
      <family val="2"/>
    </font>
    <font>
      <vertAlign val="subscript"/>
      <sz val="10"/>
      <color rgb="FF855092"/>
      <name val="Aptos Narrow"/>
      <family val="2"/>
    </font>
    <font>
      <b/>
      <sz val="10"/>
      <color rgb="FF68A200"/>
      <name val="Segoe UI"/>
      <family val="2"/>
    </font>
    <font>
      <sz val="10"/>
      <color rgb="FF68A200"/>
      <name val="Segoe UI"/>
      <family val="2"/>
    </font>
    <font>
      <vertAlign val="subscript"/>
      <sz val="10"/>
      <color rgb="FF68A200"/>
      <name val="Aptos Narrow"/>
      <family val="2"/>
    </font>
    <font>
      <sz val="11"/>
      <color rgb="FF68A200"/>
      <name val="Segoe UI"/>
      <family val="2"/>
    </font>
    <font>
      <b/>
      <sz val="10"/>
      <color rgb="FFED7D31"/>
      <name val="Segoe UI"/>
      <family val="2"/>
    </font>
    <font>
      <sz val="10"/>
      <color rgb="FFED7D31"/>
      <name val="Segoe UI"/>
      <family val="2"/>
    </font>
    <font>
      <vertAlign val="subscript"/>
      <sz val="10"/>
      <color rgb="FFED7D31"/>
      <name val="Aptos Narrow"/>
      <family val="2"/>
    </font>
    <font>
      <sz val="11"/>
      <color rgb="FFED7D31"/>
      <name val="Segoe UI"/>
      <family val="2"/>
    </font>
    <font>
      <vertAlign val="subscript"/>
      <sz val="10"/>
      <color theme="0" tint="-0.499984740745262"/>
      <name val="Aptos Narrow"/>
      <family val="2"/>
    </font>
    <font>
      <b/>
      <sz val="11"/>
      <color rgb="FF4298BA"/>
      <name val="Segoe UI"/>
      <family val="2"/>
    </font>
    <font>
      <sz val="10"/>
      <color theme="0" tint="-0.14999847407452621"/>
      <name val="Segoe UI"/>
      <family val="2"/>
    </font>
    <font>
      <b/>
      <sz val="18"/>
      <color theme="2"/>
      <name val="Segoe UI"/>
      <family val="2"/>
    </font>
    <font>
      <b/>
      <sz val="24"/>
      <color theme="2"/>
      <name val="Segoe UI"/>
      <family val="2"/>
    </font>
    <font>
      <b/>
      <sz val="22"/>
      <color rgb="FF00827F"/>
      <name val="Segoe UI"/>
      <family val="2"/>
    </font>
    <font>
      <b/>
      <sz val="26"/>
      <color theme="0"/>
      <name val="Segoe UI"/>
      <family val="2"/>
    </font>
    <font>
      <i/>
      <sz val="14"/>
      <color theme="0"/>
      <name val="Segoe UI"/>
      <family val="2"/>
    </font>
    <font>
      <b/>
      <sz val="22"/>
      <color rgb="FF338DE9"/>
      <name val="Segoe UI"/>
      <family val="2"/>
    </font>
    <font>
      <b/>
      <sz val="22"/>
      <color theme="3"/>
      <name val="Segoe UI"/>
      <family val="2"/>
    </font>
    <font>
      <b/>
      <sz val="22"/>
      <color theme="6" tint="0.39997558519241921"/>
      <name val="Segoe UI"/>
      <family val="2"/>
    </font>
    <font>
      <b/>
      <sz val="22"/>
      <color rgb="FF008AAC"/>
      <name val="Segoe UI"/>
      <family val="2"/>
    </font>
    <font>
      <b/>
      <sz val="22"/>
      <color rgb="FF855092"/>
      <name val="Segoe UI"/>
      <family val="2"/>
    </font>
    <font>
      <b/>
      <sz val="22"/>
      <color rgb="FF68A200"/>
      <name val="Segoe UI"/>
      <family val="2"/>
    </font>
    <font>
      <b/>
      <sz val="22"/>
      <color rgb="FFED7D31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2"/>
      <name val="Segoe UI"/>
      <family val="2"/>
    </font>
    <font>
      <b/>
      <sz val="16"/>
      <color theme="3"/>
      <name val="Segoe UI"/>
      <family val="2"/>
    </font>
    <font>
      <b/>
      <sz val="16"/>
      <color rgb="FF855092"/>
      <name val="Segoe UI"/>
      <family val="2"/>
    </font>
    <font>
      <b/>
      <sz val="24"/>
      <color theme="1"/>
      <name val="Segoe UI"/>
      <family val="2"/>
      <scheme val="minor"/>
    </font>
    <font>
      <b/>
      <sz val="11"/>
      <color theme="6"/>
      <name val="Segoe UI"/>
      <family val="2"/>
      <scheme val="minor"/>
    </font>
    <font>
      <b/>
      <sz val="9"/>
      <color theme="3"/>
      <name val="Segoe UI"/>
      <family val="2"/>
    </font>
    <font>
      <b/>
      <sz val="5"/>
      <color theme="3"/>
      <name val="Segoe UI"/>
      <family val="2"/>
    </font>
    <font>
      <b/>
      <sz val="14"/>
      <color theme="3"/>
      <name val="Segoe UI"/>
      <family val="2"/>
    </font>
    <font>
      <b/>
      <sz val="24"/>
      <color theme="3"/>
      <name val="Segoe UI"/>
      <family val="2"/>
    </font>
    <font>
      <b/>
      <sz val="10"/>
      <color theme="4"/>
      <name val="Segoe UI"/>
      <family val="2"/>
    </font>
    <font>
      <sz val="11"/>
      <color theme="4"/>
      <name val="Segoe UI"/>
      <family val="2"/>
    </font>
    <font>
      <b/>
      <sz val="16"/>
      <color rgb="FF338DE9"/>
      <name val="Segoe UI"/>
      <family val="2"/>
    </font>
    <font>
      <sz val="9"/>
      <color theme="3"/>
      <name val="Segoe UI"/>
      <family val="2"/>
    </font>
    <font>
      <i/>
      <sz val="9"/>
      <name val="Segoe UI"/>
      <family val="2"/>
    </font>
    <font>
      <b/>
      <sz val="18"/>
      <color theme="4"/>
      <name val="Segoe UI"/>
      <family val="2"/>
    </font>
    <font>
      <b/>
      <sz val="10"/>
      <color theme="2"/>
      <name val="Segoe UI"/>
      <family val="2"/>
    </font>
    <font>
      <b/>
      <sz val="18"/>
      <color rgb="FF008AAC"/>
      <name val="Segoe UI"/>
      <family val="2"/>
    </font>
    <font>
      <b/>
      <sz val="18"/>
      <color theme="1"/>
      <name val="Segoe UI"/>
      <family val="2"/>
    </font>
    <font>
      <b/>
      <sz val="18"/>
      <color rgb="FFB29A33"/>
      <name val="Segoe UI"/>
      <family val="2"/>
    </font>
    <font>
      <b/>
      <sz val="18"/>
      <color rgb="FF855092"/>
      <name val="Segoe UI"/>
      <family val="2"/>
    </font>
    <font>
      <b/>
      <sz val="18"/>
      <color rgb="FF68A200"/>
      <name val="Segoe UI"/>
      <family val="2"/>
    </font>
    <font>
      <b/>
      <sz val="18"/>
      <color rgb="FFED7D31"/>
      <name val="Segoe UI"/>
      <family val="2"/>
    </font>
    <font>
      <b/>
      <sz val="18"/>
      <color theme="0" tint="-0.499984740745262"/>
      <name val="Segoe UI"/>
      <family val="2"/>
    </font>
    <font>
      <sz val="10"/>
      <color theme="0" tint="-0.249977111117893"/>
      <name val="Segoe UI"/>
      <family val="2"/>
    </font>
    <font>
      <b/>
      <sz val="10"/>
      <color theme="0" tint="-0.249977111117893"/>
      <name val="Segoe UI"/>
      <family val="2"/>
    </font>
    <font>
      <sz val="8"/>
      <color theme="0" tint="-0.249977111117893"/>
      <name val="Segoe UI"/>
      <family val="2"/>
    </font>
    <font>
      <b/>
      <sz val="20"/>
      <color rgb="FF7A5C00"/>
      <name val="Segoe UI"/>
      <family val="2"/>
    </font>
    <font>
      <sz val="20"/>
      <color rgb="FF7A5C00"/>
      <name val="Segoe UI"/>
      <family val="2"/>
    </font>
    <font>
      <sz val="10"/>
      <color rgb="FFB29A33"/>
      <name val="Segoe UI"/>
      <family val="2"/>
    </font>
    <font>
      <sz val="9"/>
      <color rgb="FFB29A33"/>
      <name val="Segoe UI"/>
      <family val="2"/>
    </font>
    <font>
      <i/>
      <sz val="10"/>
      <color rgb="FFB29A33"/>
      <name val="Segoe UI"/>
      <family val="2"/>
    </font>
    <font>
      <b/>
      <sz val="8"/>
      <color rgb="FFB29A33"/>
      <name val="Segoe UI"/>
      <family val="2"/>
    </font>
    <font>
      <b/>
      <sz val="9"/>
      <color rgb="FFB29A33"/>
      <name val="Segoe UI"/>
      <family val="2"/>
    </font>
    <font>
      <b/>
      <sz val="10"/>
      <color rgb="FFB29A33"/>
      <name val="Segoe UI"/>
      <family val="2"/>
    </font>
    <font>
      <b/>
      <sz val="18"/>
      <color theme="6" tint="0.39997558519241921"/>
      <name val="Segoe UI"/>
      <family val="2"/>
    </font>
    <font>
      <sz val="10"/>
      <color theme="6" tint="0.39997558519241921"/>
      <name val="Segoe UI"/>
      <family val="2"/>
    </font>
    <font>
      <sz val="18"/>
      <color theme="6" tint="0.39997558519241921"/>
      <name val="Segoe UI"/>
      <family val="2"/>
    </font>
    <font>
      <b/>
      <sz val="22"/>
      <color rgb="FFB29A33"/>
      <name val="Segoe UI"/>
      <family val="2"/>
    </font>
    <font>
      <vertAlign val="subscript"/>
      <sz val="10"/>
      <color rgb="FFB29A33"/>
      <name val="Aptos Narrow"/>
      <family val="2"/>
    </font>
    <font>
      <sz val="5"/>
      <color rgb="FFFF0000"/>
      <name val="Segoe UI"/>
      <family val="2"/>
    </font>
    <font>
      <sz val="5"/>
      <color theme="3"/>
      <name val="Segoe UI"/>
      <family val="2"/>
    </font>
    <font>
      <sz val="11"/>
      <color theme="3"/>
      <name val="Segoe UI"/>
      <family val="2"/>
    </font>
    <font>
      <sz val="14"/>
      <color theme="3"/>
      <name val="Segoe UI"/>
      <family val="2"/>
    </font>
    <font>
      <b/>
      <sz val="10"/>
      <color rgb="FFFF0000"/>
      <name val="Segoe UI"/>
      <family val="2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8999908444471571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AAC"/>
        <bgColor indexed="64"/>
      </patternFill>
    </fill>
    <fill>
      <patternFill patternType="solid">
        <fgColor rgb="FFFFD44B"/>
        <bgColor indexed="64"/>
      </patternFill>
    </fill>
    <fill>
      <patternFill patternType="solid">
        <fgColor rgb="FF855092"/>
        <bgColor indexed="64"/>
      </patternFill>
    </fill>
    <fill>
      <patternFill patternType="solid">
        <fgColor rgb="FF68A2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EEE4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6F3F7"/>
        <bgColor indexed="64"/>
      </patternFill>
    </fill>
    <fill>
      <patternFill patternType="solid">
        <fgColor rgb="FFFFF6DB"/>
        <bgColor indexed="64"/>
      </patternFill>
    </fill>
    <fill>
      <patternFill patternType="solid">
        <fgColor rgb="FFE7DCE9"/>
        <bgColor indexed="64"/>
      </patternFill>
    </fill>
    <fill>
      <patternFill patternType="solid">
        <fgColor rgb="FFE1E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8DE9"/>
        <bgColor indexed="64"/>
      </patternFill>
    </fill>
    <fill>
      <patternFill patternType="solid">
        <fgColor rgb="FFD6E8FB"/>
        <bgColor indexed="64"/>
      </patternFill>
    </fill>
    <fill>
      <patternFill patternType="solid">
        <fgColor rgb="FF00BDA2"/>
        <bgColor indexed="64"/>
      </patternFill>
    </fill>
    <fill>
      <patternFill patternType="solid">
        <fgColor rgb="FF00302F"/>
        <bgColor indexed="64"/>
      </patternFill>
    </fill>
    <fill>
      <patternFill patternType="solid">
        <fgColor rgb="FFCCDFDF"/>
        <bgColor indexed="64"/>
      </patternFill>
    </fill>
    <fill>
      <patternFill patternType="solid">
        <fgColor rgb="FFFFDDD8"/>
        <bgColor indexed="64"/>
      </patternFill>
    </fill>
    <fill>
      <patternFill patternType="solid">
        <fgColor rgb="FFADD1F6"/>
        <bgColor indexed="64"/>
      </patternFill>
    </fill>
    <fill>
      <patternFill patternType="solid">
        <fgColor rgb="FF99E5DA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2E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EEB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DE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A64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0" tint="-0.249977111117893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 tint="-0.249977111117893"/>
      </bottom>
      <diagonal/>
    </border>
    <border>
      <left/>
      <right/>
      <top style="thick">
        <color theme="0"/>
      </top>
      <bottom style="thin">
        <color theme="0" tint="-0.249977111117893"/>
      </bottom>
      <diagonal/>
    </border>
    <border>
      <left/>
      <right style="thick">
        <color theme="0"/>
      </right>
      <top style="thick">
        <color theme="0"/>
      </top>
      <bottom style="thin">
        <color theme="0" tint="-0.249977111117893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n">
        <color theme="0" tint="-0.249977111117893"/>
      </bottom>
      <diagonal/>
    </border>
    <border>
      <left/>
      <right style="thin">
        <color theme="0"/>
      </right>
      <top/>
      <bottom style="thin">
        <color theme="0" tint="-0.249977111117893"/>
      </bottom>
      <diagonal/>
    </border>
    <border>
      <left style="thick">
        <color theme="0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rgb="FFADD1F6"/>
      </right>
      <top style="thick">
        <color theme="0"/>
      </top>
      <bottom/>
      <diagonal/>
    </border>
    <border>
      <left/>
      <right style="thin">
        <color rgb="FFADD1F6"/>
      </right>
      <top/>
      <bottom/>
      <diagonal/>
    </border>
    <border>
      <left/>
      <right/>
      <top/>
      <bottom style="thin">
        <color rgb="FFADD1F6"/>
      </bottom>
      <diagonal/>
    </border>
    <border>
      <left/>
      <right style="thin">
        <color rgb="FFADD1F6"/>
      </right>
      <top/>
      <bottom style="thin">
        <color rgb="FFADD1F6"/>
      </bottom>
      <diagonal/>
    </border>
    <border>
      <left/>
      <right style="thin">
        <color rgb="FFADD1F6"/>
      </right>
      <top/>
      <bottom style="thick">
        <color theme="0"/>
      </bottom>
      <diagonal/>
    </border>
    <border>
      <left/>
      <right style="thin">
        <color rgb="FFCCF2EC"/>
      </right>
      <top style="thick">
        <color theme="0"/>
      </top>
      <bottom/>
      <diagonal/>
    </border>
    <border>
      <left/>
      <right style="thin">
        <color rgb="FFCCF2EC"/>
      </right>
      <top/>
      <bottom/>
      <diagonal/>
    </border>
    <border>
      <left/>
      <right style="thin">
        <color rgb="FF99E5DA"/>
      </right>
      <top style="thick">
        <color theme="0"/>
      </top>
      <bottom/>
      <diagonal/>
    </border>
    <border>
      <left/>
      <right style="thin">
        <color rgb="FF99E5DA"/>
      </right>
      <top/>
      <bottom/>
      <diagonal/>
    </border>
    <border>
      <left/>
      <right style="thin">
        <color rgb="FF99E5DA"/>
      </right>
      <top/>
      <bottom style="thick">
        <color theme="0"/>
      </bottom>
      <diagonal/>
    </border>
    <border>
      <left style="thin">
        <color rgb="FF99E5DA"/>
      </left>
      <right/>
      <top/>
      <bottom/>
      <diagonal/>
    </border>
    <border>
      <left/>
      <right/>
      <top/>
      <bottom style="thin">
        <color rgb="FF99E5DA"/>
      </bottom>
      <diagonal/>
    </border>
    <border>
      <left/>
      <right style="thin">
        <color rgb="FFCCF2EC"/>
      </right>
      <top/>
      <bottom style="thin">
        <color rgb="FF99E5DA"/>
      </bottom>
      <diagonal/>
    </border>
    <border>
      <left/>
      <right style="thin">
        <color rgb="FF99E5DA"/>
      </right>
      <top/>
      <bottom style="thin">
        <color rgb="FF99E5DA"/>
      </bottom>
      <diagonal/>
    </border>
    <border>
      <left/>
      <right/>
      <top style="thin">
        <color rgb="FF99E5DA"/>
      </top>
      <bottom style="thin">
        <color rgb="FF99E5DA"/>
      </bottom>
      <diagonal/>
    </border>
    <border>
      <left/>
      <right style="thin">
        <color rgb="FFCCF2EC"/>
      </right>
      <top style="thin">
        <color rgb="FF99E5DA"/>
      </top>
      <bottom style="thin">
        <color rgb="FF99E5DA"/>
      </bottom>
      <diagonal/>
    </border>
    <border>
      <left/>
      <right style="thin">
        <color rgb="FF99E5DA"/>
      </right>
      <top style="thin">
        <color rgb="FF99E5DA"/>
      </top>
      <bottom style="thin">
        <color rgb="FF99E5DA"/>
      </bottom>
      <diagonal/>
    </border>
    <border>
      <left style="thin">
        <color rgb="FFADD1F6"/>
      </left>
      <right/>
      <top/>
      <bottom/>
      <diagonal/>
    </border>
    <border>
      <left/>
      <right style="thin">
        <color theme="6" tint="0.79998168889431442"/>
      </right>
      <top/>
      <bottom/>
      <diagonal/>
    </border>
    <border>
      <left/>
      <right/>
      <top/>
      <bottom style="thin">
        <color theme="6" tint="0.79998168889431442"/>
      </bottom>
      <diagonal/>
    </border>
    <border>
      <left/>
      <right style="thin">
        <color theme="6" tint="0.79998168889431442"/>
      </right>
      <top/>
      <bottom style="thin">
        <color theme="6" tint="0.79998168889431442"/>
      </bottom>
      <diagonal/>
    </border>
    <border>
      <left/>
      <right style="thin">
        <color rgb="FF99CDCC"/>
      </right>
      <top style="thick">
        <color theme="0"/>
      </top>
      <bottom/>
      <diagonal/>
    </border>
    <border>
      <left/>
      <right style="thin">
        <color rgb="FF99CDCC"/>
      </right>
      <top/>
      <bottom/>
      <diagonal/>
    </border>
    <border>
      <left/>
      <right/>
      <top/>
      <bottom style="thin">
        <color rgb="FF99CDCC"/>
      </bottom>
      <diagonal/>
    </border>
    <border>
      <left/>
      <right style="thin">
        <color rgb="FF99CDCC"/>
      </right>
      <top/>
      <bottom style="thin">
        <color rgb="FF99CDCC"/>
      </bottom>
      <diagonal/>
    </border>
    <border>
      <left/>
      <right/>
      <top style="thin">
        <color rgb="FF99CDCC"/>
      </top>
      <bottom style="thin">
        <color rgb="FF99CDCC"/>
      </bottom>
      <diagonal/>
    </border>
    <border>
      <left/>
      <right style="thin">
        <color rgb="FF99CDCC"/>
      </right>
      <top style="thin">
        <color rgb="FF99CDCC"/>
      </top>
      <bottom style="thin">
        <color rgb="FF99CDCC"/>
      </bottom>
      <diagonal/>
    </border>
    <border>
      <left/>
      <right style="thin">
        <color rgb="FFCCE8EE"/>
      </right>
      <top style="thick">
        <color theme="0"/>
      </top>
      <bottom/>
      <diagonal/>
    </border>
    <border>
      <left/>
      <right style="thin">
        <color rgb="FFCCE8EE"/>
      </right>
      <top/>
      <bottom/>
      <diagonal/>
    </border>
    <border>
      <left/>
      <right/>
      <top/>
      <bottom style="thin">
        <color rgb="FFCCE8EE"/>
      </bottom>
      <diagonal/>
    </border>
    <border>
      <left/>
      <right style="thin">
        <color rgb="FFCCE8EE"/>
      </right>
      <top/>
      <bottom style="thin">
        <color rgb="FFCCE8EE"/>
      </bottom>
      <diagonal/>
    </border>
    <border>
      <left/>
      <right/>
      <top style="thin">
        <color rgb="FFCCE8EE"/>
      </top>
      <bottom style="thin">
        <color rgb="FFCCE8EE"/>
      </bottom>
      <diagonal/>
    </border>
    <border>
      <left/>
      <right style="thin">
        <color rgb="FFCCE8EE"/>
      </right>
      <top style="thin">
        <color rgb="FFCCE8EE"/>
      </top>
      <bottom style="thin">
        <color rgb="FFCCE8EE"/>
      </bottom>
      <diagonal/>
    </border>
    <border>
      <left/>
      <right style="thin">
        <color rgb="FFFFEAA5"/>
      </right>
      <top style="thick">
        <color theme="0"/>
      </top>
      <bottom/>
      <diagonal/>
    </border>
    <border>
      <left/>
      <right style="thin">
        <color rgb="FFFFEAA5"/>
      </right>
      <top/>
      <bottom/>
      <diagonal/>
    </border>
    <border>
      <left/>
      <right style="thin">
        <color rgb="FFFFEAA5"/>
      </right>
      <top/>
      <bottom style="thin">
        <color rgb="FFFFEAA5"/>
      </bottom>
      <diagonal/>
    </border>
    <border>
      <left/>
      <right/>
      <top/>
      <bottom style="thin">
        <color rgb="FFFFEAA5"/>
      </bottom>
      <diagonal/>
    </border>
    <border>
      <left style="thin">
        <color rgb="FFFFEAA5"/>
      </left>
      <right/>
      <top/>
      <bottom style="thin">
        <color rgb="FFFFEAA5"/>
      </bottom>
      <diagonal/>
    </border>
    <border>
      <left/>
      <right style="thin">
        <color rgb="FFE0D3E4"/>
      </right>
      <top style="thick">
        <color theme="0"/>
      </top>
      <bottom/>
      <diagonal/>
    </border>
    <border>
      <left/>
      <right style="thin">
        <color rgb="FFE0D3E4"/>
      </right>
      <top/>
      <bottom/>
      <diagonal/>
    </border>
    <border>
      <left/>
      <right style="thin">
        <color rgb="FFE0D3E4"/>
      </right>
      <top/>
      <bottom style="thin">
        <color rgb="FFE0D3E4"/>
      </bottom>
      <diagonal/>
    </border>
    <border>
      <left/>
      <right/>
      <top/>
      <bottom style="thin">
        <color rgb="FFE0D3E4"/>
      </bottom>
      <diagonal/>
    </border>
    <border>
      <left/>
      <right/>
      <top style="thin">
        <color rgb="FFE0D3E4"/>
      </top>
      <bottom style="thin">
        <color rgb="FFE0D3E4"/>
      </bottom>
      <diagonal/>
    </border>
    <border>
      <left/>
      <right style="thin">
        <color rgb="FFE0D3E4"/>
      </right>
      <top style="thin">
        <color rgb="FFE0D3E4"/>
      </top>
      <bottom style="thin">
        <color rgb="FFE0D3E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C3DA99"/>
      </right>
      <top/>
      <bottom/>
      <diagonal/>
    </border>
    <border>
      <left/>
      <right style="thin">
        <color rgb="FFC3DA99"/>
      </right>
      <top style="thick">
        <color theme="0"/>
      </top>
      <bottom/>
      <diagonal/>
    </border>
    <border>
      <left/>
      <right/>
      <top/>
      <bottom style="thin">
        <color rgb="FFC3DA99"/>
      </bottom>
      <diagonal/>
    </border>
    <border>
      <left/>
      <right style="thin">
        <color rgb="FFC3DA99"/>
      </right>
      <top/>
      <bottom style="thin">
        <color rgb="FFC3DA99"/>
      </bottom>
      <diagonal/>
    </border>
    <border>
      <left/>
      <right style="thin">
        <color rgb="FFF8CBAD"/>
      </right>
      <top style="thick">
        <color theme="0"/>
      </top>
      <bottom/>
      <diagonal/>
    </border>
    <border>
      <left/>
      <right style="thin">
        <color rgb="FFF8CBAD"/>
      </right>
      <top/>
      <bottom/>
      <diagonal/>
    </border>
    <border>
      <left/>
      <right/>
      <top/>
      <bottom style="thin">
        <color rgb="FFF8CBAD"/>
      </bottom>
      <diagonal/>
    </border>
    <border>
      <left/>
      <right style="thin">
        <color rgb="FFF8CBAD"/>
      </right>
      <top/>
      <bottom style="thin">
        <color rgb="FFF8CBAD"/>
      </bottom>
      <diagonal/>
    </border>
    <border>
      <left/>
      <right style="thin">
        <color theme="0" tint="-0.14999847407452621"/>
      </right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ck">
        <color indexed="64"/>
      </left>
      <right/>
      <top/>
      <bottom style="thick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299">
    <xf numFmtId="0" fontId="0" fillId="0" borderId="0" xfId="0"/>
    <xf numFmtId="0" fontId="0" fillId="2" borderId="0" xfId="0" applyFill="1"/>
    <xf numFmtId="1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1" fontId="17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vertical="center"/>
    </xf>
    <xf numFmtId="1" fontId="4" fillId="2" borderId="0" xfId="0" applyNumberFormat="1" applyFont="1" applyFill="1" applyAlignment="1">
      <alignment vertical="center"/>
    </xf>
    <xf numFmtId="1" fontId="4" fillId="2" borderId="0" xfId="0" applyNumberFormat="1" applyFont="1" applyFill="1" applyAlignment="1">
      <alignment horizontal="center" vertical="center"/>
    </xf>
    <xf numFmtId="1" fontId="19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" fontId="21" fillId="2" borderId="0" xfId="0" applyNumberFormat="1" applyFont="1" applyFill="1" applyAlignment="1">
      <alignment horizontal="left" vertical="center"/>
    </xf>
    <xf numFmtId="1" fontId="9" fillId="0" borderId="0" xfId="0" applyNumberFormat="1" applyFont="1" applyAlignment="1">
      <alignment horizontal="left" vertical="center"/>
    </xf>
    <xf numFmtId="1" fontId="9" fillId="0" borderId="0" xfId="0" applyNumberFormat="1" applyFont="1" applyAlignment="1">
      <alignment vertical="center"/>
    </xf>
    <xf numFmtId="1" fontId="9" fillId="0" borderId="0" xfId="0" applyNumberFormat="1" applyFont="1" applyAlignment="1">
      <alignment horizontal="center" vertical="center"/>
    </xf>
    <xf numFmtId="1" fontId="9" fillId="0" borderId="0" xfId="0" applyNumberFormat="1" applyFont="1"/>
    <xf numFmtId="1" fontId="22" fillId="15" borderId="0" xfId="0" applyNumberFormat="1" applyFont="1" applyFill="1" applyAlignment="1">
      <alignment horizontal="center" vertical="center"/>
    </xf>
    <xf numFmtId="1" fontId="9" fillId="2" borderId="0" xfId="0" applyNumberFormat="1" applyFont="1" applyFill="1"/>
    <xf numFmtId="1" fontId="23" fillId="2" borderId="0" xfId="0" applyNumberFormat="1" applyFont="1" applyFill="1" applyAlignment="1">
      <alignment horizontal="left" vertical="center"/>
    </xf>
    <xf numFmtId="1" fontId="24" fillId="0" borderId="0" xfId="0" applyNumberFormat="1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4" fillId="0" borderId="0" xfId="0" applyNumberFormat="1" applyFont="1"/>
    <xf numFmtId="1" fontId="24" fillId="2" borderId="0" xfId="0" applyNumberFormat="1" applyFont="1" applyFill="1"/>
    <xf numFmtId="1" fontId="4" fillId="2" borderId="0" xfId="0" applyNumberFormat="1" applyFont="1" applyFill="1"/>
    <xf numFmtId="1" fontId="25" fillId="2" borderId="0" xfId="0" applyNumberFormat="1" applyFont="1" applyFill="1" applyAlignment="1">
      <alignment vertical="center"/>
    </xf>
    <xf numFmtId="1" fontId="11" fillId="2" borderId="0" xfId="0" applyNumberFormat="1" applyFont="1" applyFill="1"/>
    <xf numFmtId="1" fontId="26" fillId="2" borderId="0" xfId="0" applyNumberFormat="1" applyFont="1" applyFill="1" applyAlignment="1">
      <alignment horizontal="center" vertical="center"/>
    </xf>
    <xf numFmtId="0" fontId="11" fillId="2" borderId="0" xfId="0" applyFont="1" applyFill="1"/>
    <xf numFmtId="1" fontId="9" fillId="15" borderId="0" xfId="0" applyNumberFormat="1" applyFont="1" applyFill="1"/>
    <xf numFmtId="1" fontId="26" fillId="15" borderId="0" xfId="0" applyNumberFormat="1" applyFont="1" applyFill="1" applyAlignment="1">
      <alignment horizontal="center" vertical="center"/>
    </xf>
    <xf numFmtId="1" fontId="24" fillId="15" borderId="0" xfId="0" applyNumberFormat="1" applyFont="1" applyFill="1"/>
    <xf numFmtId="0" fontId="10" fillId="2" borderId="0" xfId="0" applyFont="1" applyFill="1"/>
    <xf numFmtId="1" fontId="9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5" fillId="2" borderId="0" xfId="0" applyFont="1" applyFill="1"/>
    <xf numFmtId="0" fontId="18" fillId="2" borderId="0" xfId="0" applyFont="1" applyFill="1"/>
    <xf numFmtId="0" fontId="23" fillId="2" borderId="0" xfId="0" applyFont="1" applyFill="1" applyAlignment="1">
      <alignment horizontal="left" vertical="center"/>
    </xf>
    <xf numFmtId="0" fontId="9" fillId="0" borderId="0" xfId="0" applyFont="1" applyAlignment="1">
      <alignment vertical="center"/>
    </xf>
    <xf numFmtId="1" fontId="9" fillId="0" borderId="0" xfId="0" applyNumberFormat="1" applyFont="1" applyAlignment="1">
      <alignment horizontal="right" vertical="center"/>
    </xf>
    <xf numFmtId="0" fontId="21" fillId="2" borderId="0" xfId="0" applyFont="1" applyFill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4" fillId="2" borderId="0" xfId="0" applyFont="1" applyFill="1"/>
    <xf numFmtId="0" fontId="30" fillId="2" borderId="0" xfId="0" applyFont="1" applyFill="1"/>
    <xf numFmtId="1" fontId="9" fillId="2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7" fillId="9" borderId="0" xfId="0" applyFont="1" applyFill="1" applyAlignment="1">
      <alignment vertical="center"/>
    </xf>
    <xf numFmtId="9" fontId="9" fillId="9" borderId="0" xfId="1" applyFont="1" applyFill="1" applyAlignment="1">
      <alignment horizontal="center" vertical="center"/>
    </xf>
    <xf numFmtId="1" fontId="15" fillId="9" borderId="0" xfId="1" applyNumberFormat="1" applyFont="1" applyFill="1" applyAlignment="1">
      <alignment horizontal="center"/>
    </xf>
    <xf numFmtId="0" fontId="32" fillId="2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33" fillId="2" borderId="0" xfId="0" applyFont="1" applyFill="1" applyAlignment="1">
      <alignment horizontal="left"/>
    </xf>
    <xf numFmtId="0" fontId="34" fillId="2" borderId="0" xfId="0" applyFont="1" applyFill="1"/>
    <xf numFmtId="1" fontId="33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1" fontId="33" fillId="0" borderId="0" xfId="0" applyNumberFormat="1" applyFont="1" applyAlignment="1">
      <alignment horizontal="center" vertical="center"/>
    </xf>
    <xf numFmtId="1" fontId="33" fillId="0" borderId="0" xfId="0" applyNumberFormat="1" applyFont="1"/>
    <xf numFmtId="0" fontId="33" fillId="2" borderId="0" xfId="0" applyFont="1" applyFill="1"/>
    <xf numFmtId="1" fontId="35" fillId="2" borderId="0" xfId="0" applyNumberFormat="1" applyFont="1" applyFill="1" applyAlignment="1">
      <alignment horizontal="center" vertical="center"/>
    </xf>
    <xf numFmtId="1" fontId="36" fillId="4" borderId="0" xfId="0" applyNumberFormat="1" applyFont="1" applyFill="1" applyAlignment="1">
      <alignment horizontal="center" vertical="center"/>
    </xf>
    <xf numFmtId="1" fontId="36" fillId="4" borderId="0" xfId="0" applyNumberFormat="1" applyFont="1" applyFill="1" applyAlignment="1">
      <alignment vertical="center"/>
    </xf>
    <xf numFmtId="1" fontId="33" fillId="4" borderId="0" xfId="0" applyNumberFormat="1" applyFont="1" applyFill="1" applyAlignment="1">
      <alignment horizontal="center" vertical="center"/>
    </xf>
    <xf numFmtId="1" fontId="33" fillId="4" borderId="0" xfId="0" applyNumberFormat="1" applyFont="1" applyFill="1"/>
    <xf numFmtId="1" fontId="24" fillId="2" borderId="0" xfId="0" applyNumberFormat="1" applyFont="1" applyFill="1" applyAlignment="1">
      <alignment vertical="center"/>
    </xf>
    <xf numFmtId="0" fontId="6" fillId="10" borderId="0" xfId="0" applyFont="1" applyFill="1" applyAlignment="1">
      <alignment horizontal="left"/>
    </xf>
    <xf numFmtId="0" fontId="38" fillId="10" borderId="0" xfId="0" applyFont="1" applyFill="1" applyAlignment="1">
      <alignment horizontal="left"/>
    </xf>
    <xf numFmtId="0" fontId="38" fillId="10" borderId="0" xfId="0" applyFont="1" applyFill="1" applyAlignment="1">
      <alignment vertical="center"/>
    </xf>
    <xf numFmtId="0" fontId="39" fillId="10" borderId="0" xfId="0" applyFont="1" applyFill="1" applyAlignment="1">
      <alignment horizontal="center"/>
    </xf>
    <xf numFmtId="1" fontId="15" fillId="10" borderId="0" xfId="1" applyNumberFormat="1" applyFont="1" applyFill="1" applyAlignment="1">
      <alignment horizontal="center"/>
    </xf>
    <xf numFmtId="2" fontId="9" fillId="0" borderId="0" xfId="0" applyNumberFormat="1" applyFont="1"/>
    <xf numFmtId="165" fontId="9" fillId="0" borderId="0" xfId="0" applyNumberFormat="1" applyFont="1"/>
    <xf numFmtId="1" fontId="9" fillId="0" borderId="0" xfId="0" applyNumberFormat="1" applyFont="1" applyAlignment="1">
      <alignment horizontal="right"/>
    </xf>
    <xf numFmtId="0" fontId="11" fillId="2" borderId="0" xfId="0" applyFont="1" applyFill="1" applyAlignment="1">
      <alignment horizontal="right"/>
    </xf>
    <xf numFmtId="1" fontId="34" fillId="2" borderId="0" xfId="0" applyNumberFormat="1" applyFont="1" applyFill="1" applyAlignment="1">
      <alignment horizontal="left" vertical="center"/>
    </xf>
    <xf numFmtId="1" fontId="33" fillId="0" borderId="0" xfId="0" applyNumberFormat="1" applyFont="1" applyAlignment="1">
      <alignment horizontal="left" vertical="center"/>
    </xf>
    <xf numFmtId="165" fontId="33" fillId="0" borderId="0" xfId="0" applyNumberFormat="1" applyFont="1"/>
    <xf numFmtId="2" fontId="33" fillId="0" borderId="0" xfId="0" applyNumberFormat="1" applyFont="1"/>
    <xf numFmtId="0" fontId="39" fillId="2" borderId="0" xfId="0" applyFont="1" applyFill="1" applyAlignment="1">
      <alignment horizontal="left" vertical="center"/>
    </xf>
    <xf numFmtId="0" fontId="39" fillId="11" borderId="0" xfId="0" applyFont="1" applyFill="1" applyAlignment="1">
      <alignment horizontal="center" vertical="center"/>
    </xf>
    <xf numFmtId="1" fontId="15" fillId="11" borderId="0" xfId="1" applyNumberFormat="1" applyFont="1" applyFill="1" applyAlignment="1">
      <alignment horizontal="center"/>
    </xf>
    <xf numFmtId="0" fontId="40" fillId="2" borderId="0" xfId="0" applyFont="1" applyFill="1" applyAlignment="1">
      <alignment vertical="center"/>
    </xf>
    <xf numFmtId="168" fontId="9" fillId="0" borderId="0" xfId="0" applyNumberFormat="1" applyFont="1"/>
    <xf numFmtId="167" fontId="9" fillId="0" borderId="0" xfId="0" applyNumberFormat="1" applyFont="1"/>
    <xf numFmtId="165" fontId="42" fillId="0" borderId="0" xfId="0" applyNumberFormat="1" applyFont="1"/>
    <xf numFmtId="0" fontId="42" fillId="2" borderId="0" xfId="0" applyFont="1" applyFill="1"/>
    <xf numFmtId="0" fontId="9" fillId="11" borderId="0" xfId="0" applyFont="1" applyFill="1" applyAlignment="1">
      <alignment horizontal="center" vertical="center"/>
    </xf>
    <xf numFmtId="168" fontId="18" fillId="2" borderId="0" xfId="0" applyNumberFormat="1" applyFont="1" applyFill="1" applyAlignment="1">
      <alignment vertical="center"/>
    </xf>
    <xf numFmtId="169" fontId="4" fillId="2" borderId="0" xfId="0" applyNumberFormat="1" applyFont="1" applyFill="1" applyAlignment="1">
      <alignment vertical="center"/>
    </xf>
    <xf numFmtId="170" fontId="4" fillId="2" borderId="0" xfId="0" applyNumberFormat="1" applyFont="1" applyFill="1" applyAlignment="1">
      <alignment horizontal="center" vertical="center"/>
    </xf>
    <xf numFmtId="2" fontId="4" fillId="2" borderId="0" xfId="0" applyNumberFormat="1" applyFont="1" applyFill="1" applyAlignment="1">
      <alignment vertical="center"/>
    </xf>
    <xf numFmtId="1" fontId="33" fillId="2" borderId="0" xfId="0" applyNumberFormat="1" applyFont="1" applyFill="1" applyAlignment="1">
      <alignment horizontal="left" vertical="center"/>
    </xf>
    <xf numFmtId="165" fontId="33" fillId="4" borderId="0" xfId="0" applyNumberFormat="1" applyFont="1" applyFill="1"/>
    <xf numFmtId="2" fontId="33" fillId="4" borderId="0" xfId="0" applyNumberFormat="1" applyFont="1" applyFill="1"/>
    <xf numFmtId="1" fontId="44" fillId="0" borderId="0" xfId="0" applyNumberFormat="1" applyFont="1" applyAlignment="1">
      <alignment horizontal="left" vertical="center"/>
    </xf>
    <xf numFmtId="171" fontId="33" fillId="0" borderId="0" xfId="2" applyNumberFormat="1" applyFont="1"/>
    <xf numFmtId="0" fontId="7" fillId="12" borderId="0" xfId="0" applyFont="1" applyFill="1" applyAlignment="1">
      <alignment vertical="center"/>
    </xf>
    <xf numFmtId="0" fontId="39" fillId="1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left" vertical="center"/>
    </xf>
    <xf numFmtId="1" fontId="44" fillId="2" borderId="0" xfId="0" applyNumberFormat="1" applyFont="1" applyFill="1" applyAlignment="1">
      <alignment horizontal="center" vertical="center"/>
    </xf>
    <xf numFmtId="0" fontId="46" fillId="2" borderId="0" xfId="0" applyFont="1" applyFill="1" applyAlignment="1">
      <alignment vertical="center"/>
    </xf>
    <xf numFmtId="1" fontId="23" fillId="2" borderId="0" xfId="0" applyNumberFormat="1" applyFont="1" applyFill="1" applyAlignment="1">
      <alignment vertical="center"/>
    </xf>
    <xf numFmtId="0" fontId="47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1" fontId="48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7" fillId="13" borderId="0" xfId="0" applyFont="1" applyFill="1" applyAlignment="1">
      <alignment vertical="center"/>
    </xf>
    <xf numFmtId="0" fontId="39" fillId="13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50" fillId="8" borderId="0" xfId="0" applyFont="1" applyFill="1" applyAlignment="1">
      <alignment wrapText="1"/>
    </xf>
    <xf numFmtId="0" fontId="7" fillId="8" borderId="0" xfId="0" applyFont="1" applyFill="1"/>
    <xf numFmtId="0" fontId="12" fillId="8" borderId="0" xfId="0" applyFont="1" applyFill="1" applyAlignment="1">
      <alignment wrapText="1"/>
    </xf>
    <xf numFmtId="165" fontId="29" fillId="8" borderId="0" xfId="0" applyNumberFormat="1" applyFont="1" applyFill="1" applyAlignment="1">
      <alignment horizontal="center"/>
    </xf>
    <xf numFmtId="0" fontId="51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47" fillId="2" borderId="0" xfId="0" applyFont="1" applyFill="1"/>
    <xf numFmtId="0" fontId="52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1" fontId="5" fillId="2" borderId="0" xfId="0" applyNumberFormat="1" applyFont="1" applyFill="1" applyAlignment="1">
      <alignment horizontal="center" vertical="center"/>
    </xf>
    <xf numFmtId="1" fontId="10" fillId="2" borderId="0" xfId="0" applyNumberFormat="1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53" fillId="0" borderId="0" xfId="0" applyFont="1" applyAlignment="1">
      <alignment vertical="center"/>
    </xf>
    <xf numFmtId="1" fontId="9" fillId="0" borderId="0" xfId="0" applyNumberFormat="1" applyFont="1" applyAlignment="1">
      <alignment vertical="center" wrapText="1"/>
    </xf>
    <xf numFmtId="0" fontId="38" fillId="0" borderId="0" xfId="0" applyFont="1" applyAlignment="1">
      <alignment vertical="center"/>
    </xf>
    <xf numFmtId="0" fontId="38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56" fillId="2" borderId="0" xfId="0" applyFont="1" applyFill="1" applyAlignment="1">
      <alignment vertical="top"/>
    </xf>
    <xf numFmtId="0" fontId="23" fillId="7" borderId="0" xfId="0" applyFont="1" applyFill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0" fontId="9" fillId="7" borderId="0" xfId="0" applyFont="1" applyFill="1" applyAlignment="1">
      <alignment vertical="center"/>
    </xf>
    <xf numFmtId="0" fontId="9" fillId="7" borderId="0" xfId="0" applyFont="1" applyFill="1" applyAlignment="1">
      <alignment horizontal="left" vertical="center"/>
    </xf>
    <xf numFmtId="1" fontId="57" fillId="7" borderId="0" xfId="0" applyNumberFormat="1" applyFont="1" applyFill="1" applyAlignment="1">
      <alignment vertical="center"/>
    </xf>
    <xf numFmtId="0" fontId="11" fillId="7" borderId="0" xfId="0" applyFont="1" applyFill="1" applyAlignment="1">
      <alignment vertical="center"/>
    </xf>
    <xf numFmtId="0" fontId="58" fillId="7" borderId="0" xfId="0" applyFont="1" applyFill="1" applyAlignment="1">
      <alignment horizontal="center" vertical="center"/>
    </xf>
    <xf numFmtId="167" fontId="57" fillId="7" borderId="0" xfId="0" applyNumberFormat="1" applyFont="1" applyFill="1" applyAlignment="1">
      <alignment vertical="center"/>
    </xf>
    <xf numFmtId="0" fontId="59" fillId="7" borderId="0" xfId="0" applyFont="1" applyFill="1" applyAlignment="1">
      <alignment vertical="center"/>
    </xf>
    <xf numFmtId="0" fontId="24" fillId="7" borderId="0" xfId="0" applyFont="1" applyFill="1" applyAlignment="1">
      <alignment horizontal="left" vertical="center" wrapText="1"/>
    </xf>
    <xf numFmtId="1" fontId="59" fillId="7" borderId="0" xfId="0" applyNumberFormat="1" applyFont="1" applyFill="1" applyAlignment="1">
      <alignment vertical="center"/>
    </xf>
    <xf numFmtId="1" fontId="24" fillId="7" borderId="0" xfId="0" applyNumberFormat="1" applyFont="1" applyFill="1" applyAlignment="1">
      <alignment vertical="center"/>
    </xf>
    <xf numFmtId="49" fontId="24" fillId="2" borderId="0" xfId="0" applyNumberFormat="1" applyFont="1" applyFill="1" applyAlignment="1">
      <alignment horizontal="left" vertical="center"/>
    </xf>
    <xf numFmtId="165" fontId="59" fillId="2" borderId="0" xfId="0" applyNumberFormat="1" applyFont="1" applyFill="1" applyAlignment="1">
      <alignment vertical="center"/>
    </xf>
    <xf numFmtId="0" fontId="58" fillId="2" borderId="0" xfId="0" applyFont="1" applyFill="1" applyAlignment="1">
      <alignment horizontal="center" vertical="center"/>
    </xf>
    <xf numFmtId="2" fontId="58" fillId="2" borderId="0" xfId="0" applyNumberFormat="1" applyFont="1" applyFill="1" applyAlignment="1">
      <alignment horizontal="center" vertical="center"/>
    </xf>
    <xf numFmtId="2" fontId="60" fillId="2" borderId="0" xfId="1" applyNumberFormat="1" applyFont="1" applyFill="1" applyBorder="1" applyAlignment="1">
      <alignment horizontal="center" vertical="center"/>
    </xf>
    <xf numFmtId="2" fontId="57" fillId="2" borderId="0" xfId="0" applyNumberFormat="1" applyFont="1" applyFill="1" applyAlignment="1">
      <alignment vertical="center"/>
    </xf>
    <xf numFmtId="2" fontId="57" fillId="2" borderId="0" xfId="1" applyNumberFormat="1" applyFont="1" applyFill="1" applyAlignment="1">
      <alignment vertical="center"/>
    </xf>
    <xf numFmtId="1" fontId="57" fillId="2" borderId="0" xfId="0" applyNumberFormat="1" applyFont="1" applyFill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1" fontId="23" fillId="2" borderId="0" xfId="0" applyNumberFormat="1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1" fontId="11" fillId="0" borderId="0" xfId="0" applyNumberFormat="1" applyFont="1" applyAlignment="1">
      <alignment vertical="center"/>
    </xf>
    <xf numFmtId="1" fontId="34" fillId="2" borderId="0" xfId="0" applyNumberFormat="1" applyFont="1" applyFill="1" applyAlignment="1">
      <alignment horizontal="center" vertical="center"/>
    </xf>
    <xf numFmtId="1" fontId="21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63" fillId="2" borderId="0" xfId="0" applyFont="1" applyFill="1" applyAlignment="1">
      <alignment vertical="center"/>
    </xf>
    <xf numFmtId="165" fontId="9" fillId="0" borderId="0" xfId="0" applyNumberFormat="1" applyFont="1" applyAlignment="1">
      <alignment vertical="center"/>
    </xf>
    <xf numFmtId="0" fontId="4" fillId="2" borderId="0" xfId="0" applyFont="1" applyFill="1" applyAlignment="1">
      <alignment vertical="center"/>
    </xf>
    <xf numFmtId="1" fontId="24" fillId="0" borderId="0" xfId="0" applyNumberFormat="1" applyFont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16" fillId="2" borderId="0" xfId="0" applyFont="1" applyFill="1" applyAlignment="1">
      <alignment vertical="center" wrapText="1"/>
    </xf>
    <xf numFmtId="1" fontId="33" fillId="15" borderId="0" xfId="0" applyNumberFormat="1" applyFont="1" applyFill="1"/>
    <xf numFmtId="1" fontId="24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42" fillId="0" borderId="0" xfId="0" applyNumberFormat="1" applyFont="1" applyAlignment="1">
      <alignment horizontal="right"/>
    </xf>
    <xf numFmtId="1" fontId="42" fillId="4" borderId="0" xfId="0" applyNumberFormat="1" applyFont="1" applyFill="1" applyAlignment="1">
      <alignment horizontal="right"/>
    </xf>
    <xf numFmtId="165" fontId="42" fillId="0" borderId="0" xfId="0" applyNumberFormat="1" applyFont="1" applyAlignment="1">
      <alignment horizontal="right"/>
    </xf>
    <xf numFmtId="2" fontId="42" fillId="0" borderId="0" xfId="0" applyNumberFormat="1" applyFont="1" applyAlignment="1">
      <alignment horizontal="right"/>
    </xf>
    <xf numFmtId="0" fontId="38" fillId="10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 wrapText="1"/>
    </xf>
    <xf numFmtId="0" fontId="29" fillId="11" borderId="0" xfId="0" applyFont="1" applyFill="1" applyAlignment="1">
      <alignment horizontal="center" vertical="center" wrapText="1"/>
    </xf>
    <xf numFmtId="0" fontId="6" fillId="12" borderId="0" xfId="0" applyFont="1" applyFill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29" fillId="12" borderId="0" xfId="0" applyFont="1" applyFill="1" applyAlignment="1">
      <alignment horizontal="center" vertical="center"/>
    </xf>
    <xf numFmtId="0" fontId="7" fillId="13" borderId="0" xfId="0" applyFont="1" applyFill="1" applyAlignment="1">
      <alignment horizontal="center" vertical="center"/>
    </xf>
    <xf numFmtId="0" fontId="47" fillId="13" borderId="0" xfId="0" applyFont="1" applyFill="1" applyAlignment="1">
      <alignment vertical="center"/>
    </xf>
    <xf numFmtId="0" fontId="4" fillId="8" borderId="0" xfId="0" applyFont="1" applyFill="1" applyAlignment="1">
      <alignment horizontal="left"/>
    </xf>
    <xf numFmtId="165" fontId="9" fillId="0" borderId="0" xfId="1" applyNumberFormat="1" applyFont="1"/>
    <xf numFmtId="1" fontId="9" fillId="0" borderId="0" xfId="1" applyNumberFormat="1" applyFont="1"/>
    <xf numFmtId="1" fontId="24" fillId="0" borderId="0" xfId="1" applyNumberFormat="1" applyFont="1"/>
    <xf numFmtId="0" fontId="4" fillId="8" borderId="0" xfId="0" applyFont="1" applyFill="1" applyAlignment="1">
      <alignment horizontal="center" vertical="center"/>
    </xf>
    <xf numFmtId="0" fontId="50" fillId="8" borderId="0" xfId="0" applyFont="1" applyFill="1" applyAlignment="1">
      <alignment horizontal="center" vertical="center" wrapText="1"/>
    </xf>
    <xf numFmtId="0" fontId="47" fillId="8" borderId="0" xfId="0" applyFont="1" applyFill="1" applyAlignment="1">
      <alignment horizontal="center" vertical="center"/>
    </xf>
    <xf numFmtId="0" fontId="14" fillId="11" borderId="0" xfId="0" applyFont="1" applyFill="1" applyAlignment="1">
      <alignment vertical="top"/>
    </xf>
    <xf numFmtId="0" fontId="51" fillId="2" borderId="0" xfId="0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4" fillId="7" borderId="0" xfId="0" applyFont="1" applyFill="1" applyAlignment="1">
      <alignment vertical="center" wrapText="1"/>
    </xf>
    <xf numFmtId="49" fontId="24" fillId="2" borderId="0" xfId="0" applyNumberFormat="1" applyFont="1" applyFill="1" applyAlignment="1">
      <alignment vertical="center"/>
    </xf>
    <xf numFmtId="0" fontId="18" fillId="2" borderId="8" xfId="0" applyFont="1" applyFill="1" applyBorder="1"/>
    <xf numFmtId="165" fontId="11" fillId="2" borderId="0" xfId="0" applyNumberFormat="1" applyFont="1" applyFill="1" applyAlignment="1">
      <alignment horizontal="center" vertical="center"/>
    </xf>
    <xf numFmtId="164" fontId="11" fillId="2" borderId="0" xfId="0" applyNumberFormat="1" applyFont="1" applyFill="1" applyAlignment="1">
      <alignment horizontal="center" vertical="center"/>
    </xf>
    <xf numFmtId="165" fontId="11" fillId="2" borderId="8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164" fontId="11" fillId="2" borderId="0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164" fontId="11" fillId="2" borderId="0" xfId="1" applyNumberFormat="1" applyFont="1" applyFill="1" applyAlignment="1">
      <alignment horizontal="center" vertical="center"/>
    </xf>
    <xf numFmtId="164" fontId="10" fillId="2" borderId="0" xfId="1" applyNumberFormat="1" applyFont="1" applyFill="1" applyBorder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165" fontId="10" fillId="2" borderId="0" xfId="0" applyNumberFormat="1" applyFont="1" applyFill="1" applyAlignment="1">
      <alignment horizontal="center" vertical="center"/>
    </xf>
    <xf numFmtId="9" fontId="68" fillId="2" borderId="0" xfId="1" applyFont="1" applyFill="1" applyBorder="1" applyAlignment="1">
      <alignment horizontal="center" vertical="center"/>
    </xf>
    <xf numFmtId="1" fontId="10" fillId="2" borderId="0" xfId="0" applyNumberFormat="1" applyFont="1" applyFill="1" applyAlignment="1">
      <alignment horizontal="center" vertical="center"/>
    </xf>
    <xf numFmtId="9" fontId="10" fillId="2" borderId="0" xfId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9" fontId="18" fillId="2" borderId="0" xfId="1" applyFont="1" applyFill="1" applyBorder="1"/>
    <xf numFmtId="9" fontId="18" fillId="2" borderId="0" xfId="0" applyNumberFormat="1" applyFont="1" applyFill="1"/>
    <xf numFmtId="9" fontId="18" fillId="2" borderId="8" xfId="0" applyNumberFormat="1" applyFont="1" applyFill="1" applyBorder="1"/>
    <xf numFmtId="1" fontId="18" fillId="2" borderId="0" xfId="0" applyNumberFormat="1" applyFont="1" applyFill="1"/>
    <xf numFmtId="0" fontId="15" fillId="2" borderId="0" xfId="0" applyFont="1" applyFill="1" applyAlignment="1">
      <alignment horizontal="left" vertical="center"/>
    </xf>
    <xf numFmtId="9" fontId="18" fillId="2" borderId="0" xfId="1" applyFont="1" applyFill="1" applyBorder="1" applyAlignment="1">
      <alignment horizontal="center" vertical="center"/>
    </xf>
    <xf numFmtId="9" fontId="11" fillId="2" borderId="0" xfId="1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52" fillId="2" borderId="0" xfId="0" applyFont="1" applyFill="1"/>
    <xf numFmtId="1" fontId="11" fillId="2" borderId="0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5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0" fontId="74" fillId="2" borderId="0" xfId="0" applyFont="1" applyFill="1" applyAlignment="1">
      <alignment vertical="center"/>
    </xf>
    <xf numFmtId="0" fontId="75" fillId="2" borderId="0" xfId="0" applyFont="1" applyFill="1" applyAlignment="1">
      <alignment vertical="center"/>
    </xf>
    <xf numFmtId="164" fontId="18" fillId="2" borderId="0" xfId="1" applyNumberFormat="1" applyFont="1" applyFill="1" applyBorder="1" applyAlignment="1">
      <alignment horizontal="center" vertical="center"/>
    </xf>
    <xf numFmtId="9" fontId="18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vertical="top"/>
    </xf>
    <xf numFmtId="0" fontId="7" fillId="11" borderId="0" xfId="0" applyFont="1" applyFill="1" applyAlignment="1">
      <alignment vertical="center"/>
    </xf>
    <xf numFmtId="0" fontId="7" fillId="8" borderId="0" xfId="0" applyFont="1" applyFill="1" applyAlignment="1">
      <alignment horizontal="left" vertical="top" wrapText="1"/>
    </xf>
    <xf numFmtId="0" fontId="29" fillId="8" borderId="0" xfId="0" applyFont="1" applyFill="1" applyAlignment="1">
      <alignment horizontal="left" vertical="top"/>
    </xf>
    <xf numFmtId="0" fontId="7" fillId="8" borderId="0" xfId="0" applyFont="1" applyFill="1" applyAlignment="1">
      <alignment vertical="top"/>
    </xf>
    <xf numFmtId="0" fontId="27" fillId="11" borderId="0" xfId="0" applyFont="1" applyFill="1" applyAlignment="1">
      <alignment vertical="center"/>
    </xf>
    <xf numFmtId="1" fontId="15" fillId="11" borderId="0" xfId="1" applyNumberFormat="1" applyFont="1" applyFill="1" applyAlignment="1">
      <alignment horizontal="center" vertical="center"/>
    </xf>
    <xf numFmtId="0" fontId="37" fillId="10" borderId="0" xfId="0" applyFont="1" applyFill="1" applyAlignment="1">
      <alignment vertical="center"/>
    </xf>
    <xf numFmtId="0" fontId="27" fillId="9" borderId="0" xfId="0" applyFont="1" applyFill="1" applyAlignment="1">
      <alignment vertical="center"/>
    </xf>
    <xf numFmtId="1" fontId="15" fillId="9" borderId="0" xfId="1" applyNumberFormat="1" applyFont="1" applyFill="1" applyAlignment="1">
      <alignment horizontal="center" vertical="center"/>
    </xf>
    <xf numFmtId="0" fontId="27" fillId="8" borderId="0" xfId="0" applyFont="1" applyFill="1"/>
    <xf numFmtId="0" fontId="5" fillId="8" borderId="0" xfId="0" applyFont="1" applyFill="1"/>
    <xf numFmtId="165" fontId="29" fillId="8" borderId="0" xfId="0" applyNumberFormat="1" applyFont="1" applyFill="1"/>
    <xf numFmtId="1" fontId="29" fillId="8" borderId="0" xfId="0" applyNumberFormat="1" applyFont="1" applyFill="1"/>
    <xf numFmtId="0" fontId="29" fillId="8" borderId="0" xfId="0" applyFont="1" applyFill="1"/>
    <xf numFmtId="0" fontId="47" fillId="8" borderId="0" xfId="0" applyFont="1" applyFill="1"/>
    <xf numFmtId="0" fontId="4" fillId="13" borderId="0" xfId="0" applyFont="1" applyFill="1" applyAlignment="1">
      <alignment horizontal="left"/>
    </xf>
    <xf numFmtId="0" fontId="5" fillId="13" borderId="0" xfId="0" applyFont="1" applyFill="1"/>
    <xf numFmtId="0" fontId="6" fillId="13" borderId="0" xfId="0" applyFont="1" applyFill="1" applyAlignment="1">
      <alignment horizontal="left"/>
    </xf>
    <xf numFmtId="0" fontId="7" fillId="13" borderId="0" xfId="0" applyFont="1" applyFill="1"/>
    <xf numFmtId="0" fontId="7" fillId="13" borderId="0" xfId="0" applyFont="1" applyFill="1" applyAlignment="1">
      <alignment horizontal="left"/>
    </xf>
    <xf numFmtId="0" fontId="39" fillId="13" borderId="0" xfId="0" applyFont="1" applyFill="1" applyAlignment="1">
      <alignment horizontal="center"/>
    </xf>
    <xf numFmtId="165" fontId="29" fillId="13" borderId="0" xfId="0" applyNumberFormat="1" applyFont="1" applyFill="1" applyAlignment="1">
      <alignment horizontal="center"/>
    </xf>
    <xf numFmtId="165" fontId="29" fillId="13" borderId="0" xfId="0" applyNumberFormat="1" applyFont="1" applyFill="1"/>
    <xf numFmtId="1" fontId="29" fillId="13" borderId="0" xfId="0" applyNumberFormat="1" applyFont="1" applyFill="1"/>
    <xf numFmtId="0" fontId="29" fillId="13" borderId="0" xfId="0" applyFont="1" applyFill="1"/>
    <xf numFmtId="0" fontId="47" fillId="13" borderId="0" xfId="0" applyFont="1" applyFill="1"/>
    <xf numFmtId="0" fontId="6" fillId="12" borderId="0" xfId="0" applyFont="1" applyFill="1" applyAlignment="1">
      <alignment horizontal="left"/>
    </xf>
    <xf numFmtId="0" fontId="7" fillId="12" borderId="0" xfId="0" applyFont="1" applyFill="1"/>
    <xf numFmtId="0" fontId="7" fillId="12" borderId="0" xfId="0" applyFont="1" applyFill="1" applyAlignment="1">
      <alignment horizontal="left"/>
    </xf>
    <xf numFmtId="0" fontId="39" fillId="12" borderId="0" xfId="0" applyFont="1" applyFill="1" applyAlignment="1">
      <alignment horizontal="center"/>
    </xf>
    <xf numFmtId="165" fontId="29" fillId="12" borderId="0" xfId="0" applyNumberFormat="1" applyFont="1" applyFill="1" applyAlignment="1">
      <alignment horizontal="center"/>
    </xf>
    <xf numFmtId="165" fontId="29" fillId="12" borderId="0" xfId="0" applyNumberFormat="1" applyFont="1" applyFill="1"/>
    <xf numFmtId="1" fontId="29" fillId="12" borderId="0" xfId="0" applyNumberFormat="1" applyFont="1" applyFill="1"/>
    <xf numFmtId="0" fontId="29" fillId="12" borderId="0" xfId="0" applyFont="1" applyFill="1"/>
    <xf numFmtId="0" fontId="4" fillId="11" borderId="0" xfId="0" applyFont="1" applyFill="1" applyAlignment="1">
      <alignment horizontal="left"/>
    </xf>
    <xf numFmtId="0" fontId="6" fillId="11" borderId="0" xfId="0" applyFont="1" applyFill="1" applyAlignment="1">
      <alignment horizontal="left" wrapText="1"/>
    </xf>
    <xf numFmtId="0" fontId="27" fillId="11" borderId="0" xfId="0" applyFont="1" applyFill="1"/>
    <xf numFmtId="0" fontId="7" fillId="11" borderId="0" xfId="0" applyFont="1" applyFill="1" applyAlignment="1">
      <alignment horizontal="left" wrapText="1"/>
    </xf>
    <xf numFmtId="0" fontId="7" fillId="11" borderId="0" xfId="0" applyFont="1" applyFill="1" applyAlignment="1">
      <alignment wrapText="1"/>
    </xf>
    <xf numFmtId="0" fontId="9" fillId="11" borderId="0" xfId="0" applyFont="1" applyFill="1" applyAlignment="1">
      <alignment horizontal="center"/>
    </xf>
    <xf numFmtId="165" fontId="31" fillId="11" borderId="0" xfId="0" applyNumberFormat="1" applyFont="1" applyFill="1" applyAlignment="1">
      <alignment horizontal="center"/>
    </xf>
    <xf numFmtId="165" fontId="31" fillId="11" borderId="0" xfId="0" applyNumberFormat="1" applyFont="1" applyFill="1"/>
    <xf numFmtId="1" fontId="31" fillId="11" borderId="0" xfId="0" applyNumberFormat="1" applyFont="1" applyFill="1"/>
    <xf numFmtId="0" fontId="31" fillId="11" borderId="0" xfId="0" applyFont="1" applyFill="1"/>
    <xf numFmtId="0" fontId="39" fillId="11" borderId="0" xfId="0" applyFont="1" applyFill="1" applyAlignment="1">
      <alignment horizontal="center"/>
    </xf>
    <xf numFmtId="1" fontId="15" fillId="11" borderId="0" xfId="0" applyNumberFormat="1" applyFont="1" applyFill="1"/>
    <xf numFmtId="0" fontId="29" fillId="11" borderId="0" xfId="0" applyFont="1" applyFill="1"/>
    <xf numFmtId="0" fontId="38" fillId="10" borderId="0" xfId="0" applyFont="1" applyFill="1"/>
    <xf numFmtId="1" fontId="15" fillId="10" borderId="0" xfId="0" applyNumberFormat="1" applyFont="1" applyFill="1"/>
    <xf numFmtId="0" fontId="29" fillId="10" borderId="0" xfId="0" applyFont="1" applyFill="1"/>
    <xf numFmtId="0" fontId="6" fillId="9" borderId="0" xfId="0" applyFont="1" applyFill="1" applyAlignment="1">
      <alignment horizontal="left"/>
    </xf>
    <xf numFmtId="0" fontId="27" fillId="9" borderId="0" xfId="0" applyFont="1" applyFill="1"/>
    <xf numFmtId="0" fontId="7" fillId="9" borderId="0" xfId="0" applyFont="1" applyFill="1" applyAlignment="1">
      <alignment horizontal="left"/>
    </xf>
    <xf numFmtId="0" fontId="7" fillId="9" borderId="0" xfId="0" applyFont="1" applyFill="1"/>
    <xf numFmtId="9" fontId="9" fillId="9" borderId="0" xfId="1" applyFont="1" applyFill="1" applyAlignment="1">
      <alignment horizontal="center"/>
    </xf>
    <xf numFmtId="1" fontId="15" fillId="9" borderId="0" xfId="0" applyNumberFormat="1" applyFont="1" applyFill="1"/>
    <xf numFmtId="0" fontId="31" fillId="9" borderId="0" xfId="0" applyFont="1" applyFill="1"/>
    <xf numFmtId="0" fontId="6" fillId="9" borderId="0" xfId="0" applyFont="1" applyFill="1" applyAlignment="1">
      <alignment horizontal="center" vertical="center"/>
    </xf>
    <xf numFmtId="1" fontId="15" fillId="9" borderId="0" xfId="0" applyNumberFormat="1" applyFont="1" applyFill="1" applyAlignment="1">
      <alignment horizontal="center" vertical="center"/>
    </xf>
    <xf numFmtId="0" fontId="31" fillId="9" borderId="0" xfId="0" applyFont="1" applyFill="1" applyAlignment="1">
      <alignment horizontal="center" vertical="center"/>
    </xf>
    <xf numFmtId="0" fontId="6" fillId="10" borderId="0" xfId="0" applyFont="1" applyFill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1" fontId="10" fillId="10" borderId="0" xfId="1" applyNumberFormat="1" applyFont="1" applyFill="1" applyAlignment="1">
      <alignment horizontal="center" vertical="center"/>
    </xf>
    <xf numFmtId="1" fontId="10" fillId="10" borderId="0" xfId="0" applyNumberFormat="1" applyFont="1" applyFill="1" applyAlignment="1">
      <alignment horizontal="center" vertical="center"/>
    </xf>
    <xf numFmtId="0" fontId="31" fillId="10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 wrapText="1"/>
    </xf>
    <xf numFmtId="1" fontId="15" fillId="11" borderId="0" xfId="0" applyNumberFormat="1" applyFont="1" applyFill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3" fillId="11" borderId="0" xfId="0" applyFont="1" applyFill="1" applyAlignment="1">
      <alignment horizontal="center" vertical="center" wrapText="1"/>
    </xf>
    <xf numFmtId="0" fontId="31" fillId="11" borderId="0" xfId="0" applyFont="1" applyFill="1" applyAlignment="1">
      <alignment horizontal="center" vertical="center"/>
    </xf>
    <xf numFmtId="1" fontId="15" fillId="12" borderId="0" xfId="1" applyNumberFormat="1" applyFont="1" applyFill="1" applyAlignment="1">
      <alignment horizontal="center" vertical="center"/>
    </xf>
    <xf numFmtId="1" fontId="15" fillId="12" borderId="0" xfId="0" applyNumberFormat="1" applyFont="1" applyFill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0" fontId="5" fillId="13" borderId="0" xfId="0" applyFont="1" applyFill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1" fontId="15" fillId="13" borderId="0" xfId="1" applyNumberFormat="1" applyFont="1" applyFill="1" applyAlignment="1">
      <alignment horizontal="center" vertical="center"/>
    </xf>
    <xf numFmtId="1" fontId="15" fillId="13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1" fontId="15" fillId="8" borderId="0" xfId="1" applyNumberFormat="1" applyFont="1" applyFill="1" applyAlignment="1">
      <alignment horizontal="center" vertical="center"/>
    </xf>
    <xf numFmtId="1" fontId="15" fillId="8" borderId="0" xfId="0" applyNumberFormat="1" applyFont="1" applyFill="1" applyAlignment="1">
      <alignment horizontal="center" vertical="center"/>
    </xf>
    <xf numFmtId="1" fontId="33" fillId="0" borderId="0" xfId="0" applyNumberFormat="1" applyFont="1" applyAlignment="1">
      <alignment horizontal="right"/>
    </xf>
    <xf numFmtId="2" fontId="9" fillId="0" borderId="0" xfId="0" applyNumberFormat="1" applyFont="1" applyAlignment="1">
      <alignment vertical="center"/>
    </xf>
    <xf numFmtId="1" fontId="78" fillId="15" borderId="0" xfId="0" applyNumberFormat="1" applyFont="1" applyFill="1" applyAlignment="1">
      <alignment horizontal="center" vertical="center"/>
    </xf>
    <xf numFmtId="1" fontId="10" fillId="2" borderId="0" xfId="0" applyNumberFormat="1" applyFont="1" applyFill="1"/>
    <xf numFmtId="1" fontId="44" fillId="2" borderId="0" xfId="0" applyNumberFormat="1" applyFont="1" applyFill="1" applyAlignment="1">
      <alignment horizontal="left" vertical="center"/>
    </xf>
    <xf numFmtId="0" fontId="18" fillId="2" borderId="10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" fontId="18" fillId="2" borderId="10" xfId="0" applyNumberFormat="1" applyFont="1" applyFill="1" applyBorder="1" applyAlignment="1">
      <alignment horizontal="center" vertical="center"/>
    </xf>
    <xf numFmtId="1" fontId="44" fillId="2" borderId="0" xfId="0" applyNumberFormat="1" applyFont="1" applyFill="1" applyAlignment="1">
      <alignment vertical="center"/>
    </xf>
    <xf numFmtId="1" fontId="33" fillId="2" borderId="0" xfId="0" applyNumberFormat="1" applyFont="1" applyFill="1" applyAlignment="1">
      <alignment vertical="center"/>
    </xf>
    <xf numFmtId="1" fontId="44" fillId="11" borderId="0" xfId="0" applyNumberFormat="1" applyFont="1" applyFill="1"/>
    <xf numFmtId="1" fontId="44" fillId="11" borderId="0" xfId="0" applyNumberFormat="1" applyFont="1" applyFill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164" fontId="79" fillId="2" borderId="0" xfId="1" applyNumberFormat="1" applyFont="1" applyFill="1" applyBorder="1" applyAlignment="1">
      <alignment horizontal="center" vertical="center"/>
    </xf>
    <xf numFmtId="9" fontId="79" fillId="2" borderId="0" xfId="1" applyFont="1" applyFill="1" applyBorder="1" applyAlignment="1">
      <alignment horizontal="center" vertical="center"/>
    </xf>
    <xf numFmtId="1" fontId="80" fillId="15" borderId="0" xfId="0" applyNumberFormat="1" applyFont="1" applyFill="1"/>
    <xf numFmtId="1" fontId="81" fillId="15" borderId="0" xfId="0" applyNumberFormat="1" applyFont="1" applyFill="1"/>
    <xf numFmtId="1" fontId="45" fillId="15" borderId="0" xfId="0" applyNumberFormat="1" applyFont="1" applyFill="1"/>
    <xf numFmtId="1" fontId="80" fillId="15" borderId="0" xfId="0" applyNumberFormat="1" applyFont="1" applyFill="1" applyAlignment="1">
      <alignment horizontal="center" vertical="center"/>
    </xf>
    <xf numFmtId="0" fontId="29" fillId="2" borderId="0" xfId="0" applyFont="1" applyFill="1"/>
    <xf numFmtId="0" fontId="31" fillId="2" borderId="0" xfId="0" applyFont="1" applyFill="1" applyAlignment="1">
      <alignment vertical="top"/>
    </xf>
    <xf numFmtId="0" fontId="4" fillId="9" borderId="0" xfId="0" applyFont="1" applyFill="1" applyAlignment="1">
      <alignment horizontal="left"/>
    </xf>
    <xf numFmtId="1" fontId="44" fillId="9" borderId="0" xfId="0" applyNumberFormat="1" applyFont="1" applyFill="1"/>
    <xf numFmtId="0" fontId="4" fillId="9" borderId="0" xfId="0" applyFont="1" applyFill="1" applyAlignment="1">
      <alignment horizontal="center" vertical="center"/>
    </xf>
    <xf numFmtId="1" fontId="44" fillId="9" borderId="0" xfId="0" applyNumberFormat="1" applyFont="1" applyFill="1" applyAlignment="1">
      <alignment horizontal="center" vertical="center"/>
    </xf>
    <xf numFmtId="1" fontId="39" fillId="2" borderId="0" xfId="0" applyNumberFormat="1" applyFont="1" applyFill="1" applyAlignment="1">
      <alignment horizontal="center" vertical="center"/>
    </xf>
    <xf numFmtId="1" fontId="82" fillId="4" borderId="0" xfId="0" applyNumberFormat="1" applyFont="1" applyFill="1"/>
    <xf numFmtId="1" fontId="47" fillId="2" borderId="0" xfId="0" applyNumberFormat="1" applyFont="1" applyFill="1" applyAlignment="1">
      <alignment vertical="center"/>
    </xf>
    <xf numFmtId="1" fontId="42" fillId="0" borderId="0" xfId="0" applyNumberFormat="1" applyFont="1" applyAlignment="1">
      <alignment vertical="center"/>
    </xf>
    <xf numFmtId="1" fontId="88" fillId="15" borderId="0" xfId="0" applyNumberFormat="1" applyFont="1" applyFill="1" applyAlignment="1">
      <alignment horizontal="center" vertical="center"/>
    </xf>
    <xf numFmtId="165" fontId="33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center" vertical="center"/>
    </xf>
    <xf numFmtId="2" fontId="33" fillId="0" borderId="0" xfId="0" applyNumberFormat="1" applyFont="1" applyAlignment="1">
      <alignment horizontal="right"/>
    </xf>
    <xf numFmtId="1" fontId="9" fillId="15" borderId="0" xfId="0" applyNumberFormat="1" applyFont="1" applyFill="1" applyAlignment="1">
      <alignment horizontal="center" vertical="center"/>
    </xf>
    <xf numFmtId="1" fontId="33" fillId="15" borderId="0" xfId="0" applyNumberFormat="1" applyFont="1" applyFill="1" applyAlignment="1">
      <alignment horizontal="center" vertical="center"/>
    </xf>
    <xf numFmtId="1" fontId="24" fillId="15" borderId="0" xfId="0" applyNumberFormat="1" applyFont="1" applyFill="1" applyAlignment="1">
      <alignment horizontal="center" vertical="center"/>
    </xf>
    <xf numFmtId="165" fontId="33" fillId="0" borderId="0" xfId="0" applyNumberFormat="1" applyFont="1" applyAlignment="1">
      <alignment vertical="center"/>
    </xf>
    <xf numFmtId="0" fontId="18" fillId="2" borderId="0" xfId="0" applyFont="1" applyFill="1" applyAlignment="1">
      <alignment horizontal="center"/>
    </xf>
    <xf numFmtId="0" fontId="56" fillId="2" borderId="0" xfId="0" applyFont="1" applyFill="1" applyAlignment="1">
      <alignment horizontal="center" vertical="top"/>
    </xf>
    <xf numFmtId="9" fontId="18" fillId="2" borderId="0" xfId="1" applyFont="1" applyFill="1"/>
    <xf numFmtId="0" fontId="9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90" fillId="5" borderId="9" xfId="0" applyFont="1" applyFill="1" applyBorder="1" applyAlignment="1">
      <alignment vertical="center" wrapText="1"/>
    </xf>
    <xf numFmtId="0" fontId="90" fillId="5" borderId="0" xfId="0" applyFont="1" applyFill="1" applyAlignment="1">
      <alignment vertical="center" wrapText="1"/>
    </xf>
    <xf numFmtId="9" fontId="4" fillId="2" borderId="0" xfId="1" applyFont="1" applyFill="1" applyAlignment="1">
      <alignment vertical="center"/>
    </xf>
    <xf numFmtId="0" fontId="7" fillId="24" borderId="0" xfId="0" applyFont="1" applyFill="1" applyAlignment="1">
      <alignment wrapText="1"/>
    </xf>
    <xf numFmtId="0" fontId="7" fillId="24" borderId="0" xfId="0" applyFont="1" applyFill="1"/>
    <xf numFmtId="0" fontId="7" fillId="24" borderId="8" xfId="0" applyFont="1" applyFill="1" applyBorder="1" applyAlignment="1">
      <alignment wrapText="1"/>
    </xf>
    <xf numFmtId="0" fontId="7" fillId="24" borderId="0" xfId="0" applyFont="1" applyFill="1" applyAlignment="1">
      <alignment horizontal="center" wrapText="1"/>
    </xf>
    <xf numFmtId="0" fontId="7" fillId="24" borderId="0" xfId="0" applyFont="1" applyFill="1" applyAlignment="1">
      <alignment horizontal="center"/>
    </xf>
    <xf numFmtId="0" fontId="12" fillId="24" borderId="0" xfId="0" applyFont="1" applyFill="1" applyAlignment="1">
      <alignment vertical="top" wrapText="1"/>
    </xf>
    <xf numFmtId="0" fontId="12" fillId="24" borderId="8" xfId="0" applyFont="1" applyFill="1" applyBorder="1" applyAlignment="1">
      <alignment vertical="top" wrapText="1"/>
    </xf>
    <xf numFmtId="0" fontId="12" fillId="24" borderId="0" xfId="0" applyFont="1" applyFill="1" applyAlignment="1">
      <alignment horizontal="center" vertical="top" wrapText="1"/>
    </xf>
    <xf numFmtId="0" fontId="7" fillId="24" borderId="0" xfId="0" applyFont="1" applyFill="1" applyAlignment="1">
      <alignment horizontal="center" vertical="top"/>
    </xf>
    <xf numFmtId="0" fontId="7" fillId="24" borderId="0" xfId="0" applyFont="1" applyFill="1" applyAlignment="1">
      <alignment vertical="top"/>
    </xf>
    <xf numFmtId="1" fontId="93" fillId="27" borderId="0" xfId="0" applyNumberFormat="1" applyFont="1" applyFill="1" applyAlignment="1">
      <alignment vertical="center"/>
    </xf>
    <xf numFmtId="9" fontId="93" fillId="27" borderId="0" xfId="1" applyFont="1" applyFill="1" applyBorder="1" applyAlignment="1">
      <alignment horizontal="center" vertical="center"/>
    </xf>
    <xf numFmtId="1" fontId="93" fillId="27" borderId="0" xfId="0" applyNumberFormat="1" applyFont="1" applyFill="1" applyAlignment="1">
      <alignment horizontal="center" vertical="center"/>
    </xf>
    <xf numFmtId="1" fontId="93" fillId="27" borderId="0" xfId="1" applyNumberFormat="1" applyFont="1" applyFill="1" applyBorder="1" applyAlignment="1">
      <alignment horizontal="center" vertical="center"/>
    </xf>
    <xf numFmtId="1" fontId="92" fillId="2" borderId="3" xfId="0" applyNumberFormat="1" applyFont="1" applyFill="1" applyBorder="1" applyAlignment="1">
      <alignment horizontal="center" vertical="center"/>
    </xf>
    <xf numFmtId="164" fontId="93" fillId="27" borderId="11" xfId="0" applyNumberFormat="1" applyFont="1" applyFill="1" applyBorder="1" applyAlignment="1">
      <alignment vertical="center"/>
    </xf>
    <xf numFmtId="9" fontId="93" fillId="27" borderId="11" xfId="1" applyFont="1" applyFill="1" applyBorder="1" applyAlignment="1">
      <alignment horizontal="center" vertical="center"/>
    </xf>
    <xf numFmtId="164" fontId="92" fillId="2" borderId="12" xfId="1" applyNumberFormat="1" applyFont="1" applyFill="1" applyBorder="1" applyAlignment="1">
      <alignment horizontal="center" vertical="center"/>
    </xf>
    <xf numFmtId="165" fontId="93" fillId="27" borderId="0" xfId="0" applyNumberFormat="1" applyFont="1" applyFill="1" applyAlignment="1">
      <alignment vertical="center"/>
    </xf>
    <xf numFmtId="1" fontId="92" fillId="2" borderId="3" xfId="1" applyNumberFormat="1" applyFont="1" applyFill="1" applyBorder="1" applyAlignment="1">
      <alignment horizontal="center" vertical="center"/>
    </xf>
    <xf numFmtId="1" fontId="93" fillId="26" borderId="15" xfId="0" applyNumberFormat="1" applyFont="1" applyFill="1" applyBorder="1" applyAlignment="1">
      <alignment horizontal="center" vertical="center"/>
    </xf>
    <xf numFmtId="1" fontId="93" fillId="26" borderId="15" xfId="1" applyNumberFormat="1" applyFont="1" applyFill="1" applyBorder="1" applyAlignment="1">
      <alignment horizontal="center" vertical="center"/>
    </xf>
    <xf numFmtId="9" fontId="93" fillId="26" borderId="16" xfId="1" applyFont="1" applyFill="1" applyBorder="1" applyAlignment="1">
      <alignment horizontal="center" vertical="center"/>
    </xf>
    <xf numFmtId="1" fontId="93" fillId="28" borderId="18" xfId="0" applyNumberFormat="1" applyFont="1" applyFill="1" applyBorder="1" applyAlignment="1">
      <alignment horizontal="center" vertical="center"/>
    </xf>
    <xf numFmtId="2" fontId="93" fillId="28" borderId="18" xfId="1" applyNumberFormat="1" applyFont="1" applyFill="1" applyBorder="1" applyAlignment="1">
      <alignment horizontal="center" vertical="center"/>
    </xf>
    <xf numFmtId="0" fontId="77" fillId="21" borderId="11" xfId="0" applyFont="1" applyFill="1" applyBorder="1" applyAlignment="1">
      <alignment horizontal="left" vertical="center" wrapText="1"/>
    </xf>
    <xf numFmtId="49" fontId="39" fillId="21" borderId="11" xfId="0" applyNumberFormat="1" applyFont="1" applyFill="1" applyBorder="1" applyAlignment="1">
      <alignment horizontal="left" vertical="center" wrapText="1"/>
    </xf>
    <xf numFmtId="0" fontId="77" fillId="23" borderId="14" xfId="0" applyFont="1" applyFill="1" applyBorder="1" applyAlignment="1">
      <alignment horizontal="left" vertical="center" wrapText="1"/>
    </xf>
    <xf numFmtId="0" fontId="84" fillId="2" borderId="12" xfId="0" applyFont="1" applyFill="1" applyBorder="1" applyAlignment="1">
      <alignment horizontal="left" vertical="center" wrapText="1"/>
    </xf>
    <xf numFmtId="0" fontId="47" fillId="15" borderId="21" xfId="0" applyFont="1" applyFill="1" applyBorder="1" applyAlignment="1">
      <alignment horizontal="left" vertical="center" wrapText="1"/>
    </xf>
    <xf numFmtId="1" fontId="93" fillId="15" borderId="22" xfId="0" applyNumberFormat="1" applyFont="1" applyFill="1" applyBorder="1" applyAlignment="1">
      <alignment horizontal="center" vertical="center"/>
    </xf>
    <xf numFmtId="165" fontId="93" fillId="15" borderId="22" xfId="1" applyNumberFormat="1" applyFont="1" applyFill="1" applyBorder="1" applyAlignment="1">
      <alignment horizontal="center" vertical="center"/>
    </xf>
    <xf numFmtId="165" fontId="93" fillId="15" borderId="22" xfId="0" applyNumberFormat="1" applyFont="1" applyFill="1" applyBorder="1" applyAlignment="1">
      <alignment horizontal="center" vertical="center"/>
    </xf>
    <xf numFmtId="9" fontId="93" fillId="15" borderId="23" xfId="1" applyFont="1" applyFill="1" applyBorder="1" applyAlignment="1">
      <alignment horizontal="center" vertical="center"/>
    </xf>
    <xf numFmtId="0" fontId="93" fillId="27" borderId="24" xfId="0" applyFont="1" applyFill="1" applyBorder="1" applyAlignment="1">
      <alignment vertical="center"/>
    </xf>
    <xf numFmtId="9" fontId="93" fillId="27" borderId="24" xfId="1" applyFont="1" applyFill="1" applyBorder="1" applyAlignment="1">
      <alignment horizontal="center" vertical="center"/>
    </xf>
    <xf numFmtId="9" fontId="93" fillId="28" borderId="26" xfId="1" applyFont="1" applyFill="1" applyBorder="1" applyAlignment="1">
      <alignment horizontal="center" vertical="center"/>
    </xf>
    <xf numFmtId="9" fontId="93" fillId="26" borderId="27" xfId="1" applyFont="1" applyFill="1" applyBorder="1" applyAlignment="1">
      <alignment horizontal="center" vertical="center"/>
    </xf>
    <xf numFmtId="10" fontId="93" fillId="15" borderId="28" xfId="1" applyNumberFormat="1" applyFont="1" applyFill="1" applyBorder="1" applyAlignment="1">
      <alignment horizontal="center" vertical="center"/>
    </xf>
    <xf numFmtId="9" fontId="92" fillId="2" borderId="29" xfId="1" applyFont="1" applyFill="1" applyBorder="1" applyAlignment="1">
      <alignment horizontal="center" vertical="center"/>
    </xf>
    <xf numFmtId="164" fontId="93" fillId="27" borderId="24" xfId="1" applyNumberFormat="1" applyFont="1" applyFill="1" applyBorder="1" applyAlignment="1">
      <alignment horizontal="center" vertical="center"/>
    </xf>
    <xf numFmtId="173" fontId="93" fillId="28" borderId="26" xfId="1" applyNumberFormat="1" applyFont="1" applyFill="1" applyBorder="1" applyAlignment="1">
      <alignment horizontal="center" vertical="center"/>
    </xf>
    <xf numFmtId="164" fontId="93" fillId="26" borderId="27" xfId="1" applyNumberFormat="1" applyFont="1" applyFill="1" applyBorder="1" applyAlignment="1">
      <alignment horizontal="center" vertical="center"/>
    </xf>
    <xf numFmtId="164" fontId="93" fillId="15" borderId="28" xfId="1" applyNumberFormat="1" applyFont="1" applyFill="1" applyBorder="1" applyAlignment="1">
      <alignment horizontal="center" vertical="center"/>
    </xf>
    <xf numFmtId="164" fontId="92" fillId="2" borderId="29" xfId="1" applyNumberFormat="1" applyFont="1" applyFill="1" applyBorder="1" applyAlignment="1">
      <alignment horizontal="center" vertical="center"/>
    </xf>
    <xf numFmtId="0" fontId="38" fillId="21" borderId="0" xfId="0" applyFont="1" applyFill="1"/>
    <xf numFmtId="0" fontId="38" fillId="21" borderId="8" xfId="0" applyFont="1" applyFill="1" applyBorder="1"/>
    <xf numFmtId="0" fontId="38" fillId="21" borderId="0" xfId="0" applyFont="1" applyFill="1" applyAlignment="1">
      <alignment horizontal="center"/>
    </xf>
    <xf numFmtId="0" fontId="38" fillId="21" borderId="0" xfId="0" applyFont="1" applyFill="1" applyAlignment="1">
      <alignment vertical="top"/>
    </xf>
    <xf numFmtId="0" fontId="71" fillId="21" borderId="0" xfId="0" applyFont="1" applyFill="1" applyAlignment="1">
      <alignment vertical="top"/>
    </xf>
    <xf numFmtId="0" fontId="71" fillId="21" borderId="0" xfId="0" applyFont="1" applyFill="1" applyAlignment="1">
      <alignment vertical="top" wrapText="1"/>
    </xf>
    <xf numFmtId="0" fontId="71" fillId="21" borderId="8" xfId="0" applyFont="1" applyFill="1" applyBorder="1" applyAlignment="1">
      <alignment vertical="top" wrapText="1"/>
    </xf>
    <xf numFmtId="0" fontId="96" fillId="25" borderId="13" xfId="0" applyFont="1" applyFill="1" applyBorder="1" applyAlignment="1">
      <alignment horizontal="center" vertical="center"/>
    </xf>
    <xf numFmtId="0" fontId="96" fillId="25" borderId="25" xfId="0" applyFont="1" applyFill="1" applyBorder="1" applyAlignment="1">
      <alignment horizontal="center" vertical="center"/>
    </xf>
    <xf numFmtId="0" fontId="96" fillId="25" borderId="17" xfId="0" applyFont="1" applyFill="1" applyBorder="1" applyAlignment="1">
      <alignment horizontal="center" vertical="center"/>
    </xf>
    <xf numFmtId="0" fontId="96" fillId="25" borderId="32" xfId="0" applyFont="1" applyFill="1" applyBorder="1" applyAlignment="1">
      <alignment horizontal="center" vertical="center"/>
    </xf>
    <xf numFmtId="165" fontId="11" fillId="2" borderId="0" xfId="0" applyNumberFormat="1" applyFont="1" applyFill="1" applyAlignment="1">
      <alignment horizontal="center"/>
    </xf>
    <xf numFmtId="165" fontId="11" fillId="2" borderId="8" xfId="0" applyNumberFormat="1" applyFont="1" applyFill="1" applyBorder="1" applyAlignment="1">
      <alignment horizontal="center"/>
    </xf>
    <xf numFmtId="0" fontId="5" fillId="2" borderId="0" xfId="0" applyFont="1" applyFill="1" applyAlignment="1">
      <alignment vertical="top"/>
    </xf>
    <xf numFmtId="49" fontId="39" fillId="21" borderId="11" xfId="0" applyNumberFormat="1" applyFont="1" applyFill="1" applyBorder="1" applyAlignment="1">
      <alignment horizontal="left" vertical="top" wrapText="1"/>
    </xf>
    <xf numFmtId="1" fontId="93" fillId="27" borderId="0" xfId="0" applyNumberFormat="1" applyFont="1" applyFill="1" applyAlignment="1">
      <alignment horizontal="center" vertical="top"/>
    </xf>
    <xf numFmtId="1" fontId="93" fillId="27" borderId="24" xfId="0" applyNumberFormat="1" applyFont="1" applyFill="1" applyBorder="1" applyAlignment="1">
      <alignment horizontal="center" vertical="top"/>
    </xf>
    <xf numFmtId="164" fontId="93" fillId="27" borderId="11" xfId="1" applyNumberFormat="1" applyFont="1" applyFill="1" applyBorder="1" applyAlignment="1">
      <alignment horizontal="center" vertical="top"/>
    </xf>
    <xf numFmtId="1" fontId="93" fillId="27" borderId="0" xfId="1" applyNumberFormat="1" applyFont="1" applyFill="1" applyBorder="1" applyAlignment="1">
      <alignment horizontal="center" vertical="top"/>
    </xf>
    <xf numFmtId="9" fontId="93" fillId="27" borderId="0" xfId="1" applyFont="1" applyFill="1" applyBorder="1" applyAlignment="1">
      <alignment horizontal="center" vertical="top"/>
    </xf>
    <xf numFmtId="0" fontId="11" fillId="2" borderId="0" xfId="0" applyFont="1" applyFill="1" applyAlignment="1">
      <alignment horizontal="center" vertical="top"/>
    </xf>
    <xf numFmtId="0" fontId="11" fillId="2" borderId="8" xfId="0" applyFont="1" applyFill="1" applyBorder="1" applyAlignment="1">
      <alignment horizontal="center" vertical="top"/>
    </xf>
    <xf numFmtId="164" fontId="11" fillId="2" borderId="0" xfId="1" applyNumberFormat="1" applyFont="1" applyFill="1" applyAlignment="1">
      <alignment horizontal="center" vertical="top"/>
    </xf>
    <xf numFmtId="0" fontId="101" fillId="22" borderId="13" xfId="0" applyFont="1" applyFill="1" applyBorder="1" applyAlignment="1">
      <alignment horizontal="center" vertical="center"/>
    </xf>
    <xf numFmtId="0" fontId="101" fillId="22" borderId="17" xfId="0" applyFont="1" applyFill="1" applyBorder="1" applyAlignment="1">
      <alignment horizontal="center" vertical="center"/>
    </xf>
    <xf numFmtId="0" fontId="101" fillId="22" borderId="37" xfId="0" applyFont="1" applyFill="1" applyBorder="1" applyAlignment="1">
      <alignment horizontal="center" vertical="center"/>
    </xf>
    <xf numFmtId="0" fontId="70" fillId="25" borderId="0" xfId="0" applyFont="1" applyFill="1" applyAlignment="1">
      <alignment vertical="center"/>
    </xf>
    <xf numFmtId="0" fontId="70" fillId="25" borderId="8" xfId="0" applyFont="1" applyFill="1" applyBorder="1" applyAlignment="1">
      <alignment vertical="center"/>
    </xf>
    <xf numFmtId="0" fontId="70" fillId="25" borderId="0" xfId="0" applyFont="1" applyFill="1" applyAlignment="1">
      <alignment horizontal="center" vertical="center"/>
    </xf>
    <xf numFmtId="1" fontId="102" fillId="2" borderId="0" xfId="0" applyNumberFormat="1" applyFont="1" applyFill="1" applyAlignment="1">
      <alignment horizontal="center" vertical="center"/>
    </xf>
    <xf numFmtId="9" fontId="102" fillId="2" borderId="0" xfId="1" applyFont="1" applyFill="1" applyBorder="1" applyAlignment="1">
      <alignment horizontal="center" vertical="center"/>
    </xf>
    <xf numFmtId="165" fontId="102" fillId="2" borderId="0" xfId="0" applyNumberFormat="1" applyFont="1" applyFill="1" applyAlignment="1">
      <alignment horizontal="center" vertical="center"/>
    </xf>
    <xf numFmtId="164" fontId="102" fillId="2" borderId="0" xfId="1" applyNumberFormat="1" applyFont="1" applyFill="1" applyBorder="1" applyAlignment="1">
      <alignment horizontal="center" vertical="center"/>
    </xf>
    <xf numFmtId="1" fontId="102" fillId="2" borderId="35" xfId="0" applyNumberFormat="1" applyFont="1" applyFill="1" applyBorder="1" applyAlignment="1">
      <alignment horizontal="center" vertical="center"/>
    </xf>
    <xf numFmtId="9" fontId="102" fillId="2" borderId="35" xfId="1" applyFont="1" applyFill="1" applyBorder="1" applyAlignment="1">
      <alignment horizontal="center" vertical="center"/>
    </xf>
    <xf numFmtId="0" fontId="103" fillId="2" borderId="34" xfId="0" applyFont="1" applyFill="1" applyBorder="1" applyAlignment="1">
      <alignment horizontal="left" vertical="center" wrapText="1"/>
    </xf>
    <xf numFmtId="1" fontId="103" fillId="2" borderId="0" xfId="0" applyNumberFormat="1" applyFont="1" applyFill="1" applyAlignment="1">
      <alignment horizontal="center" vertical="center"/>
    </xf>
    <xf numFmtId="9" fontId="103" fillId="2" borderId="0" xfId="1" applyFont="1" applyFill="1" applyBorder="1" applyAlignment="1">
      <alignment horizontal="center" vertical="center"/>
    </xf>
    <xf numFmtId="0" fontId="103" fillId="2" borderId="36" xfId="0" applyFont="1" applyFill="1" applyBorder="1" applyAlignment="1">
      <alignment horizontal="left" vertical="center" wrapText="1"/>
    </xf>
    <xf numFmtId="1" fontId="103" fillId="2" borderId="35" xfId="0" applyNumberFormat="1" applyFont="1" applyFill="1" applyBorder="1" applyAlignment="1">
      <alignment horizontal="center" vertical="center"/>
    </xf>
    <xf numFmtId="164" fontId="103" fillId="2" borderId="35" xfId="1" applyNumberFormat="1" applyFont="1" applyFill="1" applyBorder="1" applyAlignment="1">
      <alignment horizontal="center" vertical="center"/>
    </xf>
    <xf numFmtId="1" fontId="102" fillId="2" borderId="0" xfId="1" applyNumberFormat="1" applyFont="1" applyFill="1" applyBorder="1" applyAlignment="1">
      <alignment horizontal="center" vertical="center"/>
    </xf>
    <xf numFmtId="165" fontId="102" fillId="2" borderId="0" xfId="1" applyNumberFormat="1" applyFont="1" applyFill="1" applyBorder="1" applyAlignment="1">
      <alignment horizontal="center" vertical="center"/>
    </xf>
    <xf numFmtId="0" fontId="105" fillId="2" borderId="0" xfId="0" applyFont="1" applyFill="1"/>
    <xf numFmtId="9" fontId="102" fillId="2" borderId="34" xfId="1" applyFont="1" applyFill="1" applyBorder="1" applyAlignment="1">
      <alignment horizontal="center" vertical="center"/>
    </xf>
    <xf numFmtId="164" fontId="102" fillId="2" borderId="34" xfId="1" applyNumberFormat="1" applyFont="1" applyFill="1" applyBorder="1" applyAlignment="1">
      <alignment horizontal="center" vertical="center"/>
    </xf>
    <xf numFmtId="9" fontId="102" fillId="2" borderId="36" xfId="1" applyFont="1" applyFill="1" applyBorder="1" applyAlignment="1">
      <alignment horizontal="center" vertical="center"/>
    </xf>
    <xf numFmtId="9" fontId="103" fillId="2" borderId="34" xfId="1" applyFont="1" applyFill="1" applyBorder="1" applyAlignment="1">
      <alignment horizontal="center" vertical="center"/>
    </xf>
    <xf numFmtId="9" fontId="103" fillId="2" borderId="35" xfId="1" applyFont="1" applyFill="1" applyBorder="1" applyAlignment="1">
      <alignment horizontal="center" vertical="center"/>
    </xf>
    <xf numFmtId="1" fontId="102" fillId="2" borderId="33" xfId="0" applyNumberFormat="1" applyFont="1" applyFill="1" applyBorder="1" applyAlignment="1">
      <alignment horizontal="left" vertical="center" wrapText="1"/>
    </xf>
    <xf numFmtId="1" fontId="102" fillId="2" borderId="34" xfId="0" applyNumberFormat="1" applyFont="1" applyFill="1" applyBorder="1" applyAlignment="1">
      <alignment horizontal="left" vertical="center" wrapText="1"/>
    </xf>
    <xf numFmtId="1" fontId="102" fillId="2" borderId="34" xfId="0" applyNumberFormat="1" applyFont="1" applyFill="1" applyBorder="1" applyAlignment="1">
      <alignment horizontal="left" vertical="center"/>
    </xf>
    <xf numFmtId="9" fontId="102" fillId="2" borderId="33" xfId="1" applyFont="1" applyFill="1" applyBorder="1" applyAlignment="1">
      <alignment horizontal="center" vertical="center"/>
    </xf>
    <xf numFmtId="10" fontId="102" fillId="2" borderId="33" xfId="1" applyNumberFormat="1" applyFont="1" applyFill="1" applyBorder="1" applyAlignment="1">
      <alignment horizontal="center" vertical="center"/>
    </xf>
    <xf numFmtId="10" fontId="102" fillId="2" borderId="34" xfId="1" applyNumberFormat="1" applyFont="1" applyFill="1" applyBorder="1" applyAlignment="1">
      <alignment horizontal="center" vertical="center"/>
    </xf>
    <xf numFmtId="164" fontId="103" fillId="2" borderId="34" xfId="1" applyNumberFormat="1" applyFont="1" applyFill="1" applyBorder="1" applyAlignment="1">
      <alignment horizontal="center" vertical="center"/>
    </xf>
    <xf numFmtId="1" fontId="102" fillId="2" borderId="36" xfId="0" applyNumberFormat="1" applyFont="1" applyFill="1" applyBorder="1" applyAlignment="1">
      <alignment horizontal="left" vertical="center" wrapText="1"/>
    </xf>
    <xf numFmtId="164" fontId="102" fillId="2" borderId="36" xfId="1" applyNumberFormat="1" applyFont="1" applyFill="1" applyBorder="1" applyAlignment="1">
      <alignment horizontal="center" vertical="center"/>
    </xf>
    <xf numFmtId="1" fontId="102" fillId="2" borderId="36" xfId="0" applyNumberFormat="1" applyFont="1" applyFill="1" applyBorder="1" applyAlignment="1">
      <alignment horizontal="center" vertical="center"/>
    </xf>
    <xf numFmtId="0" fontId="7" fillId="23" borderId="0" xfId="0" applyFont="1" applyFill="1" applyAlignment="1">
      <alignment vertical="center"/>
    </xf>
    <xf numFmtId="0" fontId="7" fillId="23" borderId="8" xfId="0" applyFont="1" applyFill="1" applyBorder="1" applyAlignment="1">
      <alignment vertical="center"/>
    </xf>
    <xf numFmtId="0" fontId="7" fillId="23" borderId="0" xfId="0" applyFont="1" applyFill="1" applyAlignment="1">
      <alignment horizontal="center" vertical="center"/>
    </xf>
    <xf numFmtId="0" fontId="59" fillId="31" borderId="13" xfId="0" applyFont="1" applyFill="1" applyBorder="1" applyAlignment="1">
      <alignment horizontal="center" vertical="center"/>
    </xf>
    <xf numFmtId="0" fontId="59" fillId="31" borderId="37" xfId="0" applyFont="1" applyFill="1" applyBorder="1" applyAlignment="1">
      <alignment horizontal="center" vertical="center"/>
    </xf>
    <xf numFmtId="0" fontId="59" fillId="31" borderId="17" xfId="0" applyFont="1" applyFill="1" applyBorder="1" applyAlignment="1">
      <alignment horizontal="center" vertical="center"/>
    </xf>
    <xf numFmtId="1" fontId="107" fillId="2" borderId="0" xfId="0" applyNumberFormat="1" applyFont="1" applyFill="1" applyAlignment="1">
      <alignment horizontal="center" vertical="center"/>
    </xf>
    <xf numFmtId="1" fontId="107" fillId="2" borderId="0" xfId="1" applyNumberFormat="1" applyFont="1" applyFill="1" applyBorder="1" applyAlignment="1">
      <alignment horizontal="center" vertical="center"/>
    </xf>
    <xf numFmtId="9" fontId="107" fillId="2" borderId="0" xfId="1" applyFont="1" applyFill="1" applyBorder="1" applyAlignment="1">
      <alignment horizontal="center" vertical="center"/>
    </xf>
    <xf numFmtId="164" fontId="107" fillId="2" borderId="0" xfId="1" applyNumberFormat="1" applyFont="1" applyFill="1" applyBorder="1" applyAlignment="1">
      <alignment horizontal="center" vertical="center"/>
    </xf>
    <xf numFmtId="1" fontId="107" fillId="2" borderId="38" xfId="0" applyNumberFormat="1" applyFont="1" applyFill="1" applyBorder="1" applyAlignment="1">
      <alignment horizontal="left" vertical="center" wrapText="1"/>
    </xf>
    <xf numFmtId="1" fontId="107" fillId="2" borderId="39" xfId="0" applyNumberFormat="1" applyFont="1" applyFill="1" applyBorder="1" applyAlignment="1">
      <alignment horizontal="left" vertical="center" wrapText="1"/>
    </xf>
    <xf numFmtId="165" fontId="107" fillId="2" borderId="0" xfId="0" applyNumberFormat="1" applyFont="1" applyFill="1" applyAlignment="1">
      <alignment horizontal="center" vertical="center"/>
    </xf>
    <xf numFmtId="164" fontId="107" fillId="2" borderId="40" xfId="1" applyNumberFormat="1" applyFont="1" applyFill="1" applyBorder="1" applyAlignment="1">
      <alignment horizontal="center" vertical="center"/>
    </xf>
    <xf numFmtId="9" fontId="107" fillId="2" borderId="41" xfId="1" applyFont="1" applyFill="1" applyBorder="1" applyAlignment="1">
      <alignment horizontal="center" vertical="center"/>
    </xf>
    <xf numFmtId="0" fontId="59" fillId="31" borderId="42" xfId="0" applyFont="1" applyFill="1" applyBorder="1" applyAlignment="1">
      <alignment horizontal="center" vertical="center"/>
    </xf>
    <xf numFmtId="10" fontId="107" fillId="2" borderId="41" xfId="1" applyNumberFormat="1" applyFont="1" applyFill="1" applyBorder="1" applyAlignment="1">
      <alignment horizontal="center" vertical="center"/>
    </xf>
    <xf numFmtId="1" fontId="107" fillId="2" borderId="45" xfId="0" applyNumberFormat="1" applyFont="1" applyFill="1" applyBorder="1" applyAlignment="1">
      <alignment horizontal="left" vertical="center" wrapText="1"/>
    </xf>
    <xf numFmtId="1" fontId="107" fillId="2" borderId="44" xfId="0" applyNumberFormat="1" applyFont="1" applyFill="1" applyBorder="1" applyAlignment="1">
      <alignment horizontal="center" vertical="center"/>
    </xf>
    <xf numFmtId="10" fontId="107" fillId="2" borderId="46" xfId="1" applyNumberFormat="1" applyFont="1" applyFill="1" applyBorder="1" applyAlignment="1">
      <alignment horizontal="center" vertical="center"/>
    </xf>
    <xf numFmtId="165" fontId="107" fillId="2" borderId="44" xfId="0" applyNumberFormat="1" applyFont="1" applyFill="1" applyBorder="1" applyAlignment="1">
      <alignment horizontal="center" vertical="center"/>
    </xf>
    <xf numFmtId="9" fontId="107" fillId="2" borderId="46" xfId="1" applyFont="1" applyFill="1" applyBorder="1" applyAlignment="1">
      <alignment horizontal="center" vertical="center"/>
    </xf>
    <xf numFmtId="9" fontId="107" fillId="2" borderId="44" xfId="1" applyFont="1" applyFill="1" applyBorder="1" applyAlignment="1">
      <alignment horizontal="center" vertical="center"/>
    </xf>
    <xf numFmtId="0" fontId="76" fillId="2" borderId="48" xfId="0" applyFont="1" applyFill="1" applyBorder="1" applyAlignment="1">
      <alignment horizontal="left" vertical="center" wrapText="1"/>
    </xf>
    <xf numFmtId="1" fontId="76" fillId="2" borderId="47" xfId="0" applyNumberFormat="1" applyFont="1" applyFill="1" applyBorder="1" applyAlignment="1">
      <alignment horizontal="center" vertical="center"/>
    </xf>
    <xf numFmtId="9" fontId="76" fillId="2" borderId="49" xfId="1" applyFont="1" applyFill="1" applyBorder="1" applyAlignment="1">
      <alignment horizontal="center" vertical="center"/>
    </xf>
    <xf numFmtId="2" fontId="76" fillId="2" borderId="47" xfId="0" applyNumberFormat="1" applyFont="1" applyFill="1" applyBorder="1" applyAlignment="1">
      <alignment horizontal="center" vertical="center"/>
    </xf>
    <xf numFmtId="1" fontId="107" fillId="2" borderId="44" xfId="1" applyNumberFormat="1" applyFont="1" applyFill="1" applyBorder="1" applyAlignment="1">
      <alignment horizontal="center" vertical="center"/>
    </xf>
    <xf numFmtId="1" fontId="107" fillId="2" borderId="47" xfId="1" applyNumberFormat="1" applyFont="1" applyFill="1" applyBorder="1" applyAlignment="1">
      <alignment horizontal="center" vertical="center"/>
    </xf>
    <xf numFmtId="164" fontId="107" fillId="2" borderId="47" xfId="1" applyNumberFormat="1" applyFont="1" applyFill="1" applyBorder="1" applyAlignment="1">
      <alignment horizontal="center" vertical="center"/>
    </xf>
    <xf numFmtId="0" fontId="108" fillId="25" borderId="13" xfId="0" applyFont="1" applyFill="1" applyBorder="1" applyAlignment="1">
      <alignment horizontal="center" vertical="center"/>
    </xf>
    <xf numFmtId="0" fontId="111" fillId="22" borderId="13" xfId="0" applyFont="1" applyFill="1" applyBorder="1" applyAlignment="1">
      <alignment horizontal="center" vertical="center"/>
    </xf>
    <xf numFmtId="0" fontId="112" fillId="31" borderId="0" xfId="0" applyFont="1" applyFill="1" applyAlignment="1">
      <alignment vertical="center"/>
    </xf>
    <xf numFmtId="0" fontId="112" fillId="31" borderId="0" xfId="0" applyFont="1" applyFill="1" applyAlignment="1">
      <alignment horizontal="center" vertical="center"/>
    </xf>
    <xf numFmtId="0" fontId="113" fillId="22" borderId="0" xfId="0" applyFont="1" applyFill="1" applyAlignment="1">
      <alignment vertical="center"/>
    </xf>
    <xf numFmtId="0" fontId="113" fillId="22" borderId="8" xfId="0" applyFont="1" applyFill="1" applyBorder="1" applyAlignment="1">
      <alignment vertical="center"/>
    </xf>
    <xf numFmtId="0" fontId="113" fillId="22" borderId="0" xfId="0" applyFont="1" applyFill="1" applyAlignment="1">
      <alignment horizontal="center" vertical="center"/>
    </xf>
    <xf numFmtId="165" fontId="116" fillId="2" borderId="0" xfId="0" applyNumberFormat="1" applyFont="1" applyFill="1" applyAlignment="1">
      <alignment horizontal="center" vertical="center"/>
    </xf>
    <xf numFmtId="165" fontId="116" fillId="2" borderId="0" xfId="1" applyNumberFormat="1" applyFont="1" applyFill="1" applyBorder="1" applyAlignment="1">
      <alignment horizontal="center" vertical="center"/>
    </xf>
    <xf numFmtId="1" fontId="116" fillId="2" borderId="0" xfId="0" applyNumberFormat="1" applyFont="1" applyFill="1" applyAlignment="1">
      <alignment horizontal="center" vertical="center"/>
    </xf>
    <xf numFmtId="9" fontId="116" fillId="2" borderId="0" xfId="1" applyFont="1" applyFill="1" applyBorder="1" applyAlignment="1">
      <alignment horizontal="center" vertical="center"/>
    </xf>
    <xf numFmtId="9" fontId="116" fillId="2" borderId="0" xfId="1" applyFont="1" applyFill="1" applyAlignment="1">
      <alignment horizontal="center" vertical="center"/>
    </xf>
    <xf numFmtId="164" fontId="116" fillId="2" borderId="0" xfId="1" applyNumberFormat="1" applyFont="1" applyFill="1" applyBorder="1" applyAlignment="1">
      <alignment horizontal="center" vertical="center"/>
    </xf>
    <xf numFmtId="9" fontId="117" fillId="2" borderId="0" xfId="1" applyFont="1" applyFill="1" applyBorder="1" applyAlignment="1">
      <alignment horizontal="center" vertical="center"/>
    </xf>
    <xf numFmtId="0" fontId="119" fillId="33" borderId="13" xfId="0" applyFont="1" applyFill="1" applyBorder="1" applyAlignment="1">
      <alignment horizontal="center" vertical="center"/>
    </xf>
    <xf numFmtId="0" fontId="115" fillId="2" borderId="0" xfId="0" applyFont="1" applyFill="1"/>
    <xf numFmtId="10" fontId="116" fillId="2" borderId="51" xfId="1" applyNumberFormat="1" applyFont="1" applyFill="1" applyBorder="1" applyAlignment="1">
      <alignment horizontal="center" vertical="center"/>
    </xf>
    <xf numFmtId="9" fontId="116" fillId="2" borderId="51" xfId="1" applyFont="1" applyFill="1" applyBorder="1" applyAlignment="1">
      <alignment horizontal="center" vertical="center"/>
    </xf>
    <xf numFmtId="1" fontId="116" fillId="2" borderId="51" xfId="0" applyNumberFormat="1" applyFont="1" applyFill="1" applyBorder="1" applyAlignment="1">
      <alignment horizontal="left" vertical="center" wrapText="1"/>
    </xf>
    <xf numFmtId="164" fontId="116" fillId="2" borderId="53" xfId="1" applyNumberFormat="1" applyFont="1" applyFill="1" applyBorder="1" applyAlignment="1">
      <alignment horizontal="center" vertical="center"/>
    </xf>
    <xf numFmtId="1" fontId="116" fillId="2" borderId="52" xfId="0" applyNumberFormat="1" applyFont="1" applyFill="1" applyBorder="1" applyAlignment="1">
      <alignment horizontal="center" vertical="center"/>
    </xf>
    <xf numFmtId="9" fontId="116" fillId="2" borderId="52" xfId="1" applyFont="1" applyFill="1" applyBorder="1" applyAlignment="1">
      <alignment horizontal="center" vertical="center"/>
    </xf>
    <xf numFmtId="1" fontId="116" fillId="2" borderId="53" xfId="0" applyNumberFormat="1" applyFont="1" applyFill="1" applyBorder="1" applyAlignment="1">
      <alignment horizontal="left" vertical="center" wrapText="1"/>
    </xf>
    <xf numFmtId="0" fontId="117" fillId="2" borderId="53" xfId="0" applyFont="1" applyFill="1" applyBorder="1" applyAlignment="1">
      <alignment horizontal="left" vertical="center" wrapText="1"/>
    </xf>
    <xf numFmtId="1" fontId="117" fillId="2" borderId="52" xfId="0" applyNumberFormat="1" applyFont="1" applyFill="1" applyBorder="1" applyAlignment="1">
      <alignment horizontal="center" vertical="center"/>
    </xf>
    <xf numFmtId="9" fontId="117" fillId="2" borderId="53" xfId="1" applyFont="1" applyFill="1" applyBorder="1" applyAlignment="1">
      <alignment horizontal="center" vertical="center"/>
    </xf>
    <xf numFmtId="164" fontId="117" fillId="2" borderId="53" xfId="1" applyNumberFormat="1" applyFont="1" applyFill="1" applyBorder="1" applyAlignment="1">
      <alignment horizontal="center" vertical="center"/>
    </xf>
    <xf numFmtId="9" fontId="117" fillId="2" borderId="52" xfId="1" applyFont="1" applyFill="1" applyBorder="1" applyAlignment="1">
      <alignment horizontal="center" vertical="center"/>
    </xf>
    <xf numFmtId="0" fontId="119" fillId="33" borderId="0" xfId="0" applyFont="1" applyFill="1" applyAlignment="1">
      <alignment horizontal="center" vertical="center"/>
    </xf>
    <xf numFmtId="0" fontId="119" fillId="33" borderId="51" xfId="0" applyFont="1" applyFill="1" applyBorder="1" applyAlignment="1">
      <alignment horizontal="center" vertical="center"/>
    </xf>
    <xf numFmtId="0" fontId="72" fillId="30" borderId="0" xfId="0" applyFont="1" applyFill="1" applyAlignment="1">
      <alignment horizontal="center" vertical="center"/>
    </xf>
    <xf numFmtId="0" fontId="85" fillId="30" borderId="0" xfId="0" applyFont="1" applyFill="1" applyAlignment="1">
      <alignment horizontal="center" vertical="center"/>
    </xf>
    <xf numFmtId="1" fontId="86" fillId="30" borderId="0" xfId="0" applyNumberFormat="1" applyFont="1" applyFill="1" applyAlignment="1">
      <alignment horizontal="left" vertical="center"/>
    </xf>
    <xf numFmtId="0" fontId="72" fillId="30" borderId="0" xfId="0" applyFont="1" applyFill="1" applyAlignment="1">
      <alignment vertical="top"/>
    </xf>
    <xf numFmtId="1" fontId="72" fillId="30" borderId="0" xfId="0" applyNumberFormat="1" applyFont="1" applyFill="1" applyAlignment="1">
      <alignment horizontal="center" vertical="center"/>
    </xf>
    <xf numFmtId="1" fontId="85" fillId="30" borderId="0" xfId="0" applyNumberFormat="1" applyFont="1" applyFill="1" applyAlignment="1">
      <alignment horizontal="center" vertical="center"/>
    </xf>
    <xf numFmtId="1" fontId="89" fillId="30" borderId="0" xfId="0" applyNumberFormat="1" applyFont="1" applyFill="1" applyAlignment="1">
      <alignment horizontal="center" vertical="center"/>
    </xf>
    <xf numFmtId="1" fontId="87" fillId="30" borderId="0" xfId="0" applyNumberFormat="1" applyFont="1" applyFill="1" applyAlignment="1">
      <alignment horizontal="center" vertical="center"/>
    </xf>
    <xf numFmtId="1" fontId="4" fillId="30" borderId="0" xfId="0" applyNumberFormat="1" applyFont="1" applyFill="1" applyAlignment="1">
      <alignment horizontal="left"/>
    </xf>
    <xf numFmtId="1" fontId="5" fillId="30" borderId="0" xfId="0" applyNumberFormat="1" applyFont="1" applyFill="1"/>
    <xf numFmtId="0" fontId="6" fillId="30" borderId="0" xfId="0" applyFont="1" applyFill="1" applyAlignment="1">
      <alignment horizontal="left"/>
    </xf>
    <xf numFmtId="0" fontId="7" fillId="30" borderId="0" xfId="0" applyFont="1" applyFill="1"/>
    <xf numFmtId="0" fontId="7" fillId="30" borderId="0" xfId="0" applyFont="1" applyFill="1" applyAlignment="1">
      <alignment horizontal="left"/>
    </xf>
    <xf numFmtId="0" fontId="9" fillId="30" borderId="0" xfId="0" applyFont="1" applyFill="1" applyAlignment="1">
      <alignment horizontal="center"/>
    </xf>
    <xf numFmtId="1" fontId="10" fillId="30" borderId="0" xfId="0" applyNumberFormat="1" applyFont="1" applyFill="1" applyAlignment="1">
      <alignment horizontal="center"/>
    </xf>
    <xf numFmtId="1" fontId="10" fillId="30" borderId="0" xfId="0" applyNumberFormat="1" applyFont="1" applyFill="1"/>
    <xf numFmtId="1" fontId="11" fillId="30" borderId="0" xfId="0" applyNumberFormat="1" applyFont="1" applyFill="1"/>
    <xf numFmtId="0" fontId="29" fillId="30" borderId="0" xfId="0" applyFont="1" applyFill="1" applyAlignment="1">
      <alignment horizontal="center" vertical="center"/>
    </xf>
    <xf numFmtId="0" fontId="12" fillId="30" borderId="0" xfId="0" applyFont="1" applyFill="1" applyAlignment="1">
      <alignment horizontal="center" vertical="center"/>
    </xf>
    <xf numFmtId="1" fontId="13" fillId="30" borderId="0" xfId="0" applyNumberFormat="1" applyFont="1" applyFill="1" applyAlignment="1">
      <alignment horizontal="left" vertical="center"/>
    </xf>
    <xf numFmtId="0" fontId="14" fillId="30" borderId="0" xfId="0" applyFont="1" applyFill="1" applyAlignment="1">
      <alignment vertical="top"/>
    </xf>
    <xf numFmtId="1" fontId="15" fillId="30" borderId="0" xfId="0" applyNumberFormat="1" applyFont="1" applyFill="1" applyAlignment="1">
      <alignment horizontal="center" vertical="center"/>
    </xf>
    <xf numFmtId="1" fontId="10" fillId="30" borderId="0" xfId="0" applyNumberFormat="1" applyFont="1" applyFill="1" applyAlignment="1">
      <alignment horizontal="center" vertical="center"/>
    </xf>
    <xf numFmtId="0" fontId="6" fillId="30" borderId="0" xfId="0" applyFont="1" applyFill="1"/>
    <xf numFmtId="0" fontId="27" fillId="30" borderId="0" xfId="0" applyFont="1" applyFill="1"/>
    <xf numFmtId="1" fontId="13" fillId="30" borderId="0" xfId="0" applyNumberFormat="1" applyFont="1" applyFill="1" applyAlignment="1">
      <alignment horizontal="center" vertical="center"/>
    </xf>
    <xf numFmtId="1" fontId="11" fillId="30" borderId="0" xfId="0" applyNumberFormat="1" applyFont="1" applyFill="1" applyAlignment="1">
      <alignment horizontal="center" vertical="center"/>
    </xf>
    <xf numFmtId="0" fontId="44" fillId="30" borderId="0" xfId="0" applyFont="1" applyFill="1" applyAlignment="1">
      <alignment horizontal="left"/>
    </xf>
    <xf numFmtId="1" fontId="44" fillId="30" borderId="0" xfId="0" applyNumberFormat="1" applyFont="1" applyFill="1" applyAlignment="1">
      <alignment horizontal="center"/>
    </xf>
    <xf numFmtId="0" fontId="50" fillId="30" borderId="0" xfId="0" applyFont="1" applyFill="1"/>
    <xf numFmtId="0" fontId="12" fillId="30" borderId="0" xfId="0" applyFont="1" applyFill="1"/>
    <xf numFmtId="0" fontId="29" fillId="30" borderId="0" xfId="0" applyFont="1" applyFill="1" applyAlignment="1">
      <alignment horizontal="center"/>
    </xf>
    <xf numFmtId="0" fontId="29" fillId="30" borderId="0" xfId="0" applyFont="1" applyFill="1"/>
    <xf numFmtId="0" fontId="47" fillId="30" borderId="0" xfId="0" applyFont="1" applyFill="1"/>
    <xf numFmtId="0" fontId="44" fillId="30" borderId="0" xfId="0" applyFont="1" applyFill="1" applyAlignment="1">
      <alignment horizontal="center" vertical="center"/>
    </xf>
    <xf numFmtId="1" fontId="44" fillId="30" borderId="0" xfId="0" applyNumberFormat="1" applyFont="1" applyFill="1" applyAlignment="1">
      <alignment horizontal="center" vertical="center"/>
    </xf>
    <xf numFmtId="0" fontId="50" fillId="30" borderId="0" xfId="0" applyFont="1" applyFill="1" applyAlignment="1">
      <alignment horizontal="center" vertical="center"/>
    </xf>
    <xf numFmtId="0" fontId="7" fillId="30" borderId="0" xfId="0" applyFont="1" applyFill="1" applyAlignment="1">
      <alignment horizontal="center" vertical="center"/>
    </xf>
    <xf numFmtId="1" fontId="15" fillId="30" borderId="0" xfId="1" applyNumberFormat="1" applyFont="1" applyFill="1" applyAlignment="1">
      <alignment horizontal="center" vertical="center"/>
    </xf>
    <xf numFmtId="0" fontId="47" fillId="30" borderId="0" xfId="0" applyFont="1" applyFill="1" applyAlignment="1">
      <alignment horizontal="center" vertical="center"/>
    </xf>
    <xf numFmtId="0" fontId="27" fillId="34" borderId="0" xfId="0" applyFont="1" applyFill="1"/>
    <xf numFmtId="0" fontId="54" fillId="34" borderId="0" xfId="0" applyFont="1" applyFill="1"/>
    <xf numFmtId="0" fontId="29" fillId="34" borderId="0" xfId="0" applyFont="1" applyFill="1" applyAlignment="1">
      <alignment horizontal="center"/>
    </xf>
    <xf numFmtId="0" fontId="29" fillId="34" borderId="0" xfId="0" applyFont="1" applyFill="1"/>
    <xf numFmtId="1" fontId="15" fillId="34" borderId="0" xfId="1" applyNumberFormat="1" applyFont="1" applyFill="1" applyAlignment="1">
      <alignment horizontal="center" vertical="center"/>
    </xf>
    <xf numFmtId="0" fontId="29" fillId="34" borderId="0" xfId="0" applyFont="1" applyFill="1" applyAlignment="1">
      <alignment horizontal="left"/>
    </xf>
    <xf numFmtId="0" fontId="43" fillId="34" borderId="0" xfId="0" applyFont="1" applyFill="1" applyAlignment="1">
      <alignment horizontal="center"/>
    </xf>
    <xf numFmtId="0" fontId="38" fillId="34" borderId="0" xfId="0" applyFont="1" applyFill="1"/>
    <xf numFmtId="0" fontId="28" fillId="34" borderId="0" xfId="0" applyFont="1" applyFill="1" applyAlignment="1">
      <alignment horizontal="left" vertical="center"/>
    </xf>
    <xf numFmtId="0" fontId="27" fillId="34" borderId="0" xfId="0" applyFont="1" applyFill="1" applyAlignment="1">
      <alignment vertical="center"/>
    </xf>
    <xf numFmtId="0" fontId="61" fillId="34" borderId="0" xfId="0" applyFont="1" applyFill="1" applyAlignment="1">
      <alignment vertical="center"/>
    </xf>
    <xf numFmtId="0" fontId="14" fillId="34" borderId="0" xfId="0" applyFont="1" applyFill="1" applyAlignment="1">
      <alignment vertical="top"/>
    </xf>
    <xf numFmtId="1" fontId="15" fillId="34" borderId="0" xfId="0" applyNumberFormat="1" applyFont="1" applyFill="1" applyAlignment="1">
      <alignment vertical="center"/>
    </xf>
    <xf numFmtId="0" fontId="38" fillId="34" borderId="0" xfId="0" applyFont="1" applyFill="1" applyAlignment="1">
      <alignment vertical="center"/>
    </xf>
    <xf numFmtId="0" fontId="27" fillId="32" borderId="0" xfId="0" applyFont="1" applyFill="1"/>
    <xf numFmtId="0" fontId="7" fillId="32" borderId="0" xfId="0" applyFont="1" applyFill="1"/>
    <xf numFmtId="0" fontId="7" fillId="32" borderId="0" xfId="0" applyFont="1" applyFill="1" applyAlignment="1">
      <alignment horizontal="center"/>
    </xf>
    <xf numFmtId="0" fontId="62" fillId="32" borderId="0" xfId="0" applyFont="1" applyFill="1" applyAlignment="1">
      <alignment horizontal="left" vertical="center"/>
    </xf>
    <xf numFmtId="0" fontId="62" fillId="32" borderId="0" xfId="0" applyFont="1" applyFill="1" applyAlignment="1">
      <alignment vertical="center"/>
    </xf>
    <xf numFmtId="0" fontId="6" fillId="32" borderId="0" xfId="0" applyFont="1" applyFill="1" applyAlignment="1">
      <alignment vertical="center"/>
    </xf>
    <xf numFmtId="0" fontId="27" fillId="32" borderId="0" xfId="0" applyFont="1" applyFill="1" applyAlignment="1">
      <alignment vertical="center"/>
    </xf>
    <xf numFmtId="0" fontId="7" fillId="32" borderId="0" xfId="0" applyFont="1" applyFill="1" applyAlignment="1">
      <alignment vertical="center"/>
    </xf>
    <xf numFmtId="1" fontId="15" fillId="32" borderId="0" xfId="1" applyNumberFormat="1" applyFont="1" applyFill="1" applyAlignment="1">
      <alignment horizontal="center" vertical="center"/>
    </xf>
    <xf numFmtId="1" fontId="15" fillId="32" borderId="0" xfId="0" applyNumberFormat="1" applyFont="1" applyFill="1" applyAlignment="1">
      <alignment vertical="center"/>
    </xf>
    <xf numFmtId="0" fontId="33" fillId="32" borderId="0" xfId="0" applyFont="1" applyFill="1" applyAlignment="1">
      <alignment vertical="center"/>
    </xf>
    <xf numFmtId="0" fontId="44" fillId="29" borderId="0" xfId="0" applyFont="1" applyFill="1" applyAlignment="1">
      <alignment horizontal="left"/>
    </xf>
    <xf numFmtId="1" fontId="44" fillId="29" borderId="0" xfId="0" applyNumberFormat="1" applyFont="1" applyFill="1" applyAlignment="1">
      <alignment horizontal="center"/>
    </xf>
    <xf numFmtId="0" fontId="50" fillId="29" borderId="0" xfId="0" applyFont="1" applyFill="1"/>
    <xf numFmtId="0" fontId="64" fillId="29" borderId="0" xfId="0" applyFont="1" applyFill="1"/>
    <xf numFmtId="0" fontId="65" fillId="29" borderId="0" xfId="0" applyFont="1" applyFill="1"/>
    <xf numFmtId="0" fontId="31" fillId="29" borderId="0" xfId="0" applyFont="1" applyFill="1" applyAlignment="1">
      <alignment horizontal="center"/>
    </xf>
    <xf numFmtId="0" fontId="31" fillId="29" borderId="0" xfId="0" applyFont="1" applyFill="1"/>
    <xf numFmtId="0" fontId="44" fillId="29" borderId="0" xfId="0" applyFont="1" applyFill="1" applyAlignment="1">
      <alignment horizontal="center" vertical="center"/>
    </xf>
    <xf numFmtId="1" fontId="44" fillId="29" borderId="0" xfId="0" applyNumberFormat="1" applyFont="1" applyFill="1" applyAlignment="1">
      <alignment horizontal="center" vertical="center"/>
    </xf>
    <xf numFmtId="0" fontId="50" fillId="29" borderId="0" xfId="0" applyFont="1" applyFill="1" applyAlignment="1">
      <alignment horizontal="center" vertical="center"/>
    </xf>
    <xf numFmtId="0" fontId="64" fillId="29" borderId="0" xfId="0" applyFont="1" applyFill="1" applyAlignment="1">
      <alignment horizontal="center" vertical="center"/>
    </xf>
    <xf numFmtId="0" fontId="65" fillId="29" borderId="0" xfId="0" applyFont="1" applyFill="1" applyAlignment="1">
      <alignment horizontal="center" vertical="center"/>
    </xf>
    <xf numFmtId="1" fontId="15" fillId="29" borderId="0" xfId="1" applyNumberFormat="1" applyFont="1" applyFill="1" applyAlignment="1">
      <alignment horizontal="center" vertical="center"/>
    </xf>
    <xf numFmtId="1" fontId="15" fillId="29" borderId="0" xfId="0" applyNumberFormat="1" applyFont="1" applyFill="1" applyAlignment="1">
      <alignment horizontal="center" vertical="center"/>
    </xf>
    <xf numFmtId="0" fontId="33" fillId="29" borderId="0" xfId="0" applyFont="1" applyFill="1" applyAlignment="1">
      <alignment horizontal="center" vertical="center"/>
    </xf>
    <xf numFmtId="0" fontId="8" fillId="32" borderId="0" xfId="0" applyFont="1" applyFill="1" applyAlignment="1">
      <alignment horizontal="left"/>
    </xf>
    <xf numFmtId="0" fontId="8" fillId="32" borderId="0" xfId="0" applyFont="1" applyFill="1"/>
    <xf numFmtId="0" fontId="66" fillId="32" borderId="0" xfId="0" applyFont="1" applyFill="1"/>
    <xf numFmtId="0" fontId="120" fillId="2" borderId="0" xfId="0" applyFont="1" applyFill="1" applyAlignment="1">
      <alignment vertical="center"/>
    </xf>
    <xf numFmtId="0" fontId="121" fillId="2" borderId="0" xfId="0" applyFont="1" applyFill="1" applyAlignment="1">
      <alignment vertical="center"/>
    </xf>
    <xf numFmtId="0" fontId="10" fillId="15" borderId="0" xfId="0" applyFont="1" applyFill="1" applyAlignment="1">
      <alignment horizontal="left" vertical="center"/>
    </xf>
    <xf numFmtId="0" fontId="12" fillId="30" borderId="0" xfId="0" applyFont="1" applyFill="1" applyAlignment="1">
      <alignment vertical="top" wrapText="1"/>
    </xf>
    <xf numFmtId="0" fontId="7" fillId="30" borderId="0" xfId="0" applyFont="1" applyFill="1" applyAlignment="1">
      <alignment horizontal="center" vertical="top"/>
    </xf>
    <xf numFmtId="0" fontId="7" fillId="30" borderId="0" xfId="0" applyFont="1" applyFill="1" applyAlignment="1">
      <alignment vertical="top"/>
    </xf>
    <xf numFmtId="0" fontId="7" fillId="30" borderId="0" xfId="0" applyFont="1" applyFill="1" applyAlignment="1">
      <alignment horizontal="center"/>
    </xf>
    <xf numFmtId="0" fontId="12" fillId="30" borderId="0" xfId="0" applyFont="1" applyFill="1" applyAlignment="1">
      <alignment horizontal="center" vertical="top" wrapText="1"/>
    </xf>
    <xf numFmtId="0" fontId="7" fillId="8" borderId="0" xfId="0" applyFont="1" applyFill="1" applyAlignment="1">
      <alignment horizontal="center" vertical="top" wrapText="1"/>
    </xf>
    <xf numFmtId="0" fontId="12" fillId="30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1" fontId="11" fillId="2" borderId="0" xfId="0" applyNumberFormat="1" applyFont="1" applyFill="1" applyAlignment="1">
      <alignment vertical="center"/>
    </xf>
    <xf numFmtId="1" fontId="107" fillId="2" borderId="54" xfId="0" applyNumberFormat="1" applyFont="1" applyFill="1" applyBorder="1" applyAlignment="1">
      <alignment horizontal="left" vertical="center" wrapText="1"/>
    </xf>
    <xf numFmtId="9" fontId="107" fillId="2" borderId="54" xfId="1" applyFont="1" applyFill="1" applyBorder="1" applyAlignment="1">
      <alignment horizontal="center" vertical="center"/>
    </xf>
    <xf numFmtId="1" fontId="107" fillId="2" borderId="0" xfId="1" applyNumberFormat="1" applyFont="1" applyFill="1" applyAlignment="1">
      <alignment horizontal="center" vertical="center"/>
    </xf>
    <xf numFmtId="164" fontId="107" fillId="2" borderId="54" xfId="1" applyNumberFormat="1" applyFont="1" applyFill="1" applyBorder="1" applyAlignment="1">
      <alignment horizontal="center" vertical="center"/>
    </xf>
    <xf numFmtId="1" fontId="107" fillId="2" borderId="55" xfId="0" applyNumberFormat="1" applyFont="1" applyFill="1" applyBorder="1" applyAlignment="1">
      <alignment horizontal="left" vertical="center" wrapText="1"/>
    </xf>
    <xf numFmtId="9" fontId="107" fillId="2" borderId="55" xfId="1" applyFont="1" applyFill="1" applyBorder="1" applyAlignment="1">
      <alignment horizontal="center" vertical="center"/>
    </xf>
    <xf numFmtId="164" fontId="107" fillId="2" borderId="55" xfId="1" applyNumberFormat="1" applyFont="1" applyFill="1" applyBorder="1" applyAlignment="1">
      <alignment horizontal="center" vertical="center"/>
    </xf>
    <xf numFmtId="9" fontId="107" fillId="2" borderId="0" xfId="0" applyNumberFormat="1" applyFont="1" applyFill="1" applyAlignment="1">
      <alignment horizontal="center" vertical="center"/>
    </xf>
    <xf numFmtId="164" fontId="107" fillId="2" borderId="0" xfId="1" applyNumberFormat="1" applyFont="1" applyFill="1" applyAlignment="1">
      <alignment horizontal="center" vertical="center"/>
    </xf>
    <xf numFmtId="1" fontId="107" fillId="2" borderId="55" xfId="0" applyNumberFormat="1" applyFont="1" applyFill="1" applyBorder="1" applyAlignment="1">
      <alignment horizontal="left" vertical="center"/>
    </xf>
    <xf numFmtId="10" fontId="107" fillId="2" borderId="55" xfId="1" applyNumberFormat="1" applyFont="1" applyFill="1" applyBorder="1" applyAlignment="1">
      <alignment horizontal="center" vertical="center"/>
    </xf>
    <xf numFmtId="1" fontId="107" fillId="2" borderId="57" xfId="0" applyNumberFormat="1" applyFont="1" applyFill="1" applyBorder="1" applyAlignment="1">
      <alignment horizontal="left" vertical="center" wrapText="1"/>
    </xf>
    <xf numFmtId="1" fontId="107" fillId="2" borderId="56" xfId="0" applyNumberFormat="1" applyFont="1" applyFill="1" applyBorder="1" applyAlignment="1">
      <alignment horizontal="center" vertical="center"/>
    </xf>
    <xf numFmtId="164" fontId="107" fillId="2" borderId="57" xfId="1" applyNumberFormat="1" applyFont="1" applyFill="1" applyBorder="1" applyAlignment="1">
      <alignment horizontal="center" vertical="center"/>
    </xf>
    <xf numFmtId="9" fontId="107" fillId="2" borderId="57" xfId="1" applyFont="1" applyFill="1" applyBorder="1" applyAlignment="1">
      <alignment horizontal="center" vertical="center"/>
    </xf>
    <xf numFmtId="9" fontId="107" fillId="2" borderId="56" xfId="1" applyFont="1" applyFill="1" applyBorder="1" applyAlignment="1">
      <alignment horizontal="center" vertical="center"/>
    </xf>
    <xf numFmtId="0" fontId="76" fillId="2" borderId="59" xfId="0" applyFont="1" applyFill="1" applyBorder="1" applyAlignment="1">
      <alignment horizontal="left" vertical="center" wrapText="1"/>
    </xf>
    <xf numFmtId="1" fontId="76" fillId="2" borderId="58" xfId="0" applyNumberFormat="1" applyFont="1" applyFill="1" applyBorder="1" applyAlignment="1">
      <alignment horizontal="center" vertical="center"/>
    </xf>
    <xf numFmtId="9" fontId="76" fillId="2" borderId="59" xfId="0" applyNumberFormat="1" applyFont="1" applyFill="1" applyBorder="1" applyAlignment="1">
      <alignment horizontal="center" vertical="center"/>
    </xf>
    <xf numFmtId="164" fontId="76" fillId="2" borderId="59" xfId="1" applyNumberFormat="1" applyFont="1" applyFill="1" applyBorder="1" applyAlignment="1">
      <alignment horizontal="center" vertical="center"/>
    </xf>
    <xf numFmtId="164" fontId="76" fillId="2" borderId="58" xfId="1" applyNumberFormat="1" applyFont="1" applyFill="1" applyBorder="1" applyAlignment="1">
      <alignment horizontal="center" vertical="center"/>
    </xf>
    <xf numFmtId="166" fontId="76" fillId="2" borderId="59" xfId="0" applyNumberFormat="1" applyFont="1" applyFill="1" applyBorder="1" applyAlignment="1">
      <alignment horizontal="center" vertical="center"/>
    </xf>
    <xf numFmtId="9" fontId="76" fillId="2" borderId="59" xfId="1" applyFont="1" applyFill="1" applyBorder="1" applyAlignment="1">
      <alignment horizontal="center" vertical="center"/>
    </xf>
    <xf numFmtId="9" fontId="107" fillId="2" borderId="0" xfId="1" applyFont="1" applyFill="1" applyAlignment="1">
      <alignment horizontal="center" vertical="center"/>
    </xf>
    <xf numFmtId="9" fontId="76" fillId="2" borderId="58" xfId="1" applyFont="1" applyFill="1" applyBorder="1" applyAlignment="1">
      <alignment horizontal="center" vertical="center"/>
    </xf>
    <xf numFmtId="0" fontId="29" fillId="30" borderId="0" xfId="0" applyFont="1" applyFill="1" applyAlignment="1">
      <alignment vertical="top"/>
    </xf>
    <xf numFmtId="0" fontId="7" fillId="30" borderId="0" xfId="0" applyFont="1" applyFill="1" applyAlignment="1">
      <alignment wrapText="1"/>
    </xf>
    <xf numFmtId="0" fontId="7" fillId="30" borderId="0" xfId="0" applyFont="1" applyFill="1" applyAlignment="1">
      <alignment horizontal="center" wrapText="1"/>
    </xf>
    <xf numFmtId="0" fontId="7" fillId="30" borderId="0" xfId="0" applyFont="1" applyFill="1" applyAlignment="1">
      <alignment horizontal="center" vertical="center" wrapText="1"/>
    </xf>
    <xf numFmtId="1" fontId="11" fillId="2" borderId="0" xfId="1" applyNumberFormat="1" applyFont="1" applyFill="1" applyBorder="1" applyAlignment="1">
      <alignment vertical="center"/>
    </xf>
    <xf numFmtId="0" fontId="112" fillId="25" borderId="0" xfId="0" applyFont="1" applyFill="1" applyAlignment="1">
      <alignment vertical="center"/>
    </xf>
    <xf numFmtId="0" fontId="112" fillId="25" borderId="0" xfId="0" applyFont="1" applyFill="1" applyAlignment="1">
      <alignment horizontal="center" vertical="center"/>
    </xf>
    <xf numFmtId="0" fontId="77" fillId="23" borderId="14" xfId="0" applyFont="1" applyFill="1" applyBorder="1" applyAlignment="1">
      <alignment horizontal="left" vertical="center"/>
    </xf>
    <xf numFmtId="9" fontId="18" fillId="2" borderId="0" xfId="0" applyNumberFormat="1" applyFont="1" applyFill="1" applyAlignment="1">
      <alignment horizontal="center"/>
    </xf>
    <xf numFmtId="0" fontId="68" fillId="2" borderId="0" xfId="0" applyFont="1" applyFill="1" applyAlignment="1">
      <alignment horizontal="center" vertical="center"/>
    </xf>
    <xf numFmtId="1" fontId="18" fillId="2" borderId="0" xfId="0" applyNumberFormat="1" applyFont="1" applyFill="1" applyAlignment="1">
      <alignment horizontal="center"/>
    </xf>
    <xf numFmtId="0" fontId="7" fillId="11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top"/>
    </xf>
    <xf numFmtId="164" fontId="107" fillId="2" borderId="0" xfId="0" applyNumberFormat="1" applyFont="1" applyFill="1" applyAlignment="1">
      <alignment horizontal="center" vertical="center"/>
    </xf>
    <xf numFmtId="0" fontId="98" fillId="25" borderId="31" xfId="0" applyFont="1" applyFill="1" applyBorder="1" applyAlignment="1">
      <alignment vertical="center" wrapText="1"/>
    </xf>
    <xf numFmtId="0" fontId="98" fillId="25" borderId="0" xfId="0" applyFont="1" applyFill="1" applyAlignment="1">
      <alignment vertical="center" wrapText="1"/>
    </xf>
    <xf numFmtId="0" fontId="98" fillId="25" borderId="0" xfId="0" applyFont="1" applyFill="1" applyAlignment="1">
      <alignment horizontal="center" vertical="center" wrapText="1"/>
    </xf>
    <xf numFmtId="0" fontId="98" fillId="25" borderId="31" xfId="0" applyFont="1" applyFill="1" applyBorder="1" applyAlignment="1">
      <alignment horizontal="center" vertical="center" wrapText="1"/>
    </xf>
    <xf numFmtId="0" fontId="7" fillId="30" borderId="10" xfId="0" applyFont="1" applyFill="1" applyBorder="1" applyAlignment="1">
      <alignment horizontal="center"/>
    </xf>
    <xf numFmtId="0" fontId="12" fillId="30" borderId="10" xfId="0" applyFont="1" applyFill="1" applyBorder="1" applyAlignment="1">
      <alignment horizontal="center" vertical="top" wrapText="1"/>
    </xf>
    <xf numFmtId="167" fontId="18" fillId="2" borderId="10" xfId="0" applyNumberFormat="1" applyFont="1" applyFill="1" applyBorder="1" applyAlignment="1">
      <alignment horizontal="center"/>
    </xf>
    <xf numFmtId="9" fontId="18" fillId="2" borderId="0" xfId="1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9" fontId="18" fillId="2" borderId="0" xfId="0" applyNumberFormat="1" applyFont="1" applyFill="1" applyAlignment="1">
      <alignment horizontal="center" vertical="center"/>
    </xf>
    <xf numFmtId="0" fontId="112" fillId="25" borderId="10" xfId="0" applyFont="1" applyFill="1" applyBorder="1" applyAlignment="1">
      <alignment horizontal="center" vertical="center"/>
    </xf>
    <xf numFmtId="0" fontId="7" fillId="30" borderId="10" xfId="0" applyFont="1" applyFill="1" applyBorder="1" applyAlignment="1">
      <alignment horizontal="center" wrapText="1"/>
    </xf>
    <xf numFmtId="9" fontId="18" fillId="2" borderId="10" xfId="0" applyNumberFormat="1" applyFont="1" applyFill="1" applyBorder="1" applyAlignment="1">
      <alignment horizontal="center"/>
    </xf>
    <xf numFmtId="1" fontId="18" fillId="2" borderId="10" xfId="0" applyNumberFormat="1" applyFont="1" applyFill="1" applyBorder="1" applyAlignment="1">
      <alignment horizontal="center"/>
    </xf>
    <xf numFmtId="9" fontId="18" fillId="2" borderId="10" xfId="0" applyNumberFormat="1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horizontal="center" vertical="center"/>
    </xf>
    <xf numFmtId="0" fontId="38" fillId="10" borderId="10" xfId="0" applyFont="1" applyFill="1" applyBorder="1" applyAlignment="1">
      <alignment horizontal="center" vertical="center"/>
    </xf>
    <xf numFmtId="0" fontId="7" fillId="11" borderId="10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/>
    </xf>
    <xf numFmtId="0" fontId="7" fillId="12" borderId="10" xfId="0" applyFont="1" applyFill="1" applyBorder="1" applyAlignment="1">
      <alignment horizontal="center" vertical="center"/>
    </xf>
    <xf numFmtId="0" fontId="7" fillId="13" borderId="10" xfId="0" applyFont="1" applyFill="1" applyBorder="1" applyAlignment="1">
      <alignment horizontal="center" vertical="center"/>
    </xf>
    <xf numFmtId="172" fontId="18" fillId="2" borderId="10" xfId="0" applyNumberFormat="1" applyFont="1" applyFill="1" applyBorder="1" applyAlignment="1">
      <alignment horizontal="center"/>
    </xf>
    <xf numFmtId="0" fontId="7" fillId="8" borderId="10" xfId="0" applyFont="1" applyFill="1" applyBorder="1" applyAlignment="1">
      <alignment horizontal="center"/>
    </xf>
    <xf numFmtId="0" fontId="7" fillId="8" borderId="10" xfId="0" applyFont="1" applyFill="1" applyBorder="1" applyAlignment="1">
      <alignment horizontal="center" vertical="top" wrapText="1"/>
    </xf>
    <xf numFmtId="2" fontId="18" fillId="2" borderId="10" xfId="0" applyNumberFormat="1" applyFont="1" applyFill="1" applyBorder="1" applyAlignment="1">
      <alignment horizontal="center"/>
    </xf>
    <xf numFmtId="0" fontId="10" fillId="15" borderId="0" xfId="0" applyFont="1" applyFill="1" applyAlignment="1">
      <alignment horizontal="left"/>
    </xf>
    <xf numFmtId="0" fontId="73" fillId="2" borderId="0" xfId="0" applyFont="1" applyFill="1" applyAlignment="1">
      <alignment vertical="center"/>
    </xf>
    <xf numFmtId="0" fontId="18" fillId="2" borderId="0" xfId="0" applyFont="1" applyFill="1" applyAlignment="1">
      <alignment vertical="center" wrapText="1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1" fontId="18" fillId="2" borderId="0" xfId="0" applyNumberFormat="1" applyFont="1" applyFill="1" applyAlignment="1">
      <alignment vertical="center"/>
    </xf>
    <xf numFmtId="1" fontId="79" fillId="2" borderId="0" xfId="0" applyNumberFormat="1" applyFont="1" applyFill="1" applyAlignment="1">
      <alignment vertical="center"/>
    </xf>
    <xf numFmtId="9" fontId="11" fillId="2" borderId="0" xfId="0" applyNumberFormat="1" applyFont="1" applyFill="1" applyAlignment="1">
      <alignment horizontal="center" vertical="center"/>
    </xf>
    <xf numFmtId="0" fontId="124" fillId="16" borderId="13" xfId="0" applyFont="1" applyFill="1" applyBorder="1" applyAlignment="1">
      <alignment horizontal="center" vertical="center"/>
    </xf>
    <xf numFmtId="0" fontId="124" fillId="16" borderId="25" xfId="0" applyFont="1" applyFill="1" applyBorder="1" applyAlignment="1">
      <alignment horizontal="center" vertical="center"/>
    </xf>
    <xf numFmtId="9" fontId="126" fillId="2" borderId="0" xfId="1" applyFont="1" applyFill="1" applyBorder="1" applyAlignment="1">
      <alignment horizontal="center" vertical="center"/>
    </xf>
    <xf numFmtId="164" fontId="126" fillId="2" borderId="0" xfId="1" applyNumberFormat="1" applyFont="1" applyFill="1" applyBorder="1" applyAlignment="1">
      <alignment horizontal="center" vertical="center"/>
    </xf>
    <xf numFmtId="9" fontId="126" fillId="2" borderId="60" xfId="1" applyFont="1" applyFill="1" applyBorder="1" applyAlignment="1">
      <alignment horizontal="left" vertical="center"/>
    </xf>
    <xf numFmtId="9" fontId="126" fillId="2" borderId="61" xfId="1" applyFont="1" applyFill="1" applyBorder="1" applyAlignment="1">
      <alignment horizontal="left" vertical="center"/>
    </xf>
    <xf numFmtId="1" fontId="126" fillId="2" borderId="61" xfId="0" applyNumberFormat="1" applyFont="1" applyFill="1" applyBorder="1" applyAlignment="1">
      <alignment horizontal="left"/>
    </xf>
    <xf numFmtId="0" fontId="126" fillId="2" borderId="63" xfId="0" applyFont="1" applyFill="1" applyBorder="1" applyAlignment="1">
      <alignment horizontal="left" vertical="center" wrapText="1"/>
    </xf>
    <xf numFmtId="9" fontId="126" fillId="2" borderId="62" xfId="1" applyFont="1" applyFill="1" applyBorder="1" applyAlignment="1">
      <alignment horizontal="center" vertical="center"/>
    </xf>
    <xf numFmtId="164" fontId="32" fillId="2" borderId="65" xfId="1" applyNumberFormat="1" applyFont="1" applyFill="1" applyBorder="1" applyAlignment="1">
      <alignment horizontal="center" vertical="center"/>
    </xf>
    <xf numFmtId="9" fontId="126" fillId="2" borderId="60" xfId="1" applyFont="1" applyFill="1" applyBorder="1" applyAlignment="1">
      <alignment horizontal="center" vertical="center"/>
    </xf>
    <xf numFmtId="164" fontId="126" fillId="2" borderId="61" xfId="1" applyNumberFormat="1" applyFont="1" applyFill="1" applyBorder="1" applyAlignment="1">
      <alignment horizontal="center" vertical="center"/>
    </xf>
    <xf numFmtId="9" fontId="126" fillId="2" borderId="61" xfId="1" applyFont="1" applyFill="1" applyBorder="1" applyAlignment="1">
      <alignment horizontal="center" vertical="center"/>
    </xf>
    <xf numFmtId="10" fontId="126" fillId="2" borderId="61" xfId="1" applyNumberFormat="1" applyFont="1" applyFill="1" applyBorder="1" applyAlignment="1">
      <alignment horizontal="center" vertical="center"/>
    </xf>
    <xf numFmtId="164" fontId="126" fillId="2" borderId="63" xfId="1" applyNumberFormat="1" applyFont="1" applyFill="1" applyBorder="1" applyAlignment="1">
      <alignment horizontal="center" vertical="center"/>
    </xf>
    <xf numFmtId="9" fontId="32" fillId="2" borderId="65" xfId="1" applyFont="1" applyFill="1" applyBorder="1" applyAlignment="1">
      <alignment horizontal="center" vertical="center"/>
    </xf>
    <xf numFmtId="9" fontId="126" fillId="2" borderId="63" xfId="1" applyFont="1" applyFill="1" applyBorder="1" applyAlignment="1">
      <alignment horizontal="center" vertical="center"/>
    </xf>
    <xf numFmtId="164" fontId="126" fillId="2" borderId="60" xfId="1" applyNumberFormat="1" applyFont="1" applyFill="1" applyBorder="1" applyAlignment="1">
      <alignment horizontal="center" vertical="center"/>
    </xf>
    <xf numFmtId="9" fontId="32" fillId="2" borderId="64" xfId="1" applyFont="1" applyFill="1" applyBorder="1" applyAlignment="1">
      <alignment horizontal="center" vertical="center"/>
    </xf>
    <xf numFmtId="164" fontId="32" fillId="2" borderId="64" xfId="1" applyNumberFormat="1" applyFont="1" applyFill="1" applyBorder="1" applyAlignment="1">
      <alignment horizontal="center" vertical="center"/>
    </xf>
    <xf numFmtId="0" fontId="126" fillId="2" borderId="65" xfId="0" applyFont="1" applyFill="1" applyBorder="1" applyAlignment="1">
      <alignment horizontal="left" vertical="center" wrapText="1"/>
    </xf>
    <xf numFmtId="0" fontId="123" fillId="16" borderId="31" xfId="0" applyFont="1" applyFill="1" applyBorder="1" applyAlignment="1">
      <alignment vertical="center" wrapText="1"/>
    </xf>
    <xf numFmtId="0" fontId="123" fillId="16" borderId="0" xfId="0" applyFont="1" applyFill="1" applyAlignment="1">
      <alignment vertical="center" wrapText="1"/>
    </xf>
    <xf numFmtId="0" fontId="123" fillId="16" borderId="0" xfId="0" applyFont="1" applyFill="1" applyAlignment="1">
      <alignment horizontal="center" vertical="center" wrapText="1"/>
    </xf>
    <xf numFmtId="1" fontId="128" fillId="2" borderId="66" xfId="0" applyNumberFormat="1" applyFont="1" applyFill="1" applyBorder="1" applyAlignment="1">
      <alignment horizontal="left" vertical="center"/>
    </xf>
    <xf numFmtId="1" fontId="128" fillId="2" borderId="67" xfId="0" applyNumberFormat="1" applyFont="1" applyFill="1" applyBorder="1" applyAlignment="1">
      <alignment horizontal="left" vertical="center"/>
    </xf>
    <xf numFmtId="0" fontId="128" fillId="2" borderId="68" xfId="0" applyFont="1" applyFill="1" applyBorder="1" applyAlignment="1">
      <alignment horizontal="left" vertical="center"/>
    </xf>
    <xf numFmtId="0" fontId="129" fillId="2" borderId="68" xfId="0" applyFont="1" applyFill="1" applyBorder="1" applyAlignment="1">
      <alignment horizontal="left" vertical="center"/>
    </xf>
    <xf numFmtId="1" fontId="129" fillId="2" borderId="69" xfId="1" applyNumberFormat="1" applyFont="1" applyFill="1" applyBorder="1" applyAlignment="1">
      <alignment horizontal="center" vertical="center"/>
    </xf>
    <xf numFmtId="9" fontId="129" fillId="2" borderId="68" xfId="1" applyFont="1" applyFill="1" applyBorder="1" applyAlignment="1">
      <alignment horizontal="center" vertical="center"/>
    </xf>
    <xf numFmtId="164" fontId="129" fillId="2" borderId="68" xfId="1" applyNumberFormat="1" applyFont="1" applyFill="1" applyBorder="1" applyAlignment="1">
      <alignment horizontal="center" vertical="center"/>
    </xf>
    <xf numFmtId="1" fontId="129" fillId="2" borderId="70" xfId="1" applyNumberFormat="1" applyFont="1" applyFill="1" applyBorder="1" applyAlignment="1">
      <alignment horizontal="center" vertical="center"/>
    </xf>
    <xf numFmtId="9" fontId="129" fillId="2" borderId="69" xfId="1" applyFont="1" applyFill="1" applyBorder="1" applyAlignment="1">
      <alignment horizontal="center" vertical="center"/>
    </xf>
    <xf numFmtId="1" fontId="128" fillId="2" borderId="0" xfId="0" applyNumberFormat="1" applyFont="1" applyFill="1" applyAlignment="1">
      <alignment horizontal="center" vertical="center"/>
    </xf>
    <xf numFmtId="9" fontId="128" fillId="2" borderId="66" xfId="1" applyFont="1" applyFill="1" applyBorder="1" applyAlignment="1">
      <alignment horizontal="center" vertical="center"/>
    </xf>
    <xf numFmtId="1" fontId="128" fillId="2" borderId="0" xfId="1" applyNumberFormat="1" applyFont="1" applyFill="1" applyBorder="1" applyAlignment="1">
      <alignment horizontal="center" vertical="center"/>
    </xf>
    <xf numFmtId="164" fontId="128" fillId="2" borderId="66" xfId="1" applyNumberFormat="1" applyFont="1" applyFill="1" applyBorder="1" applyAlignment="1">
      <alignment horizontal="center" vertical="center"/>
    </xf>
    <xf numFmtId="9" fontId="128" fillId="2" borderId="0" xfId="1" applyFont="1" applyFill="1" applyBorder="1" applyAlignment="1">
      <alignment horizontal="center" vertical="center"/>
    </xf>
    <xf numFmtId="9" fontId="128" fillId="2" borderId="67" xfId="1" applyFont="1" applyFill="1" applyBorder="1" applyAlignment="1">
      <alignment horizontal="center" vertical="center"/>
    </xf>
    <xf numFmtId="164" fontId="128" fillId="2" borderId="67" xfId="1" applyNumberFormat="1" applyFont="1" applyFill="1" applyBorder="1" applyAlignment="1">
      <alignment horizontal="center" vertical="center"/>
    </xf>
    <xf numFmtId="165" fontId="128" fillId="2" borderId="0" xfId="1" applyNumberFormat="1" applyFont="1" applyFill="1" applyBorder="1" applyAlignment="1">
      <alignment horizontal="center" vertical="center"/>
    </xf>
    <xf numFmtId="1" fontId="128" fillId="2" borderId="69" xfId="1" applyNumberFormat="1" applyFont="1" applyFill="1" applyBorder="1" applyAlignment="1">
      <alignment horizontal="center" vertical="center"/>
    </xf>
    <xf numFmtId="10" fontId="128" fillId="2" borderId="68" xfId="1" applyNumberFormat="1" applyFont="1" applyFill="1" applyBorder="1" applyAlignment="1">
      <alignment horizontal="center" vertical="center"/>
    </xf>
    <xf numFmtId="2" fontId="128" fillId="2" borderId="69" xfId="1" applyNumberFormat="1" applyFont="1" applyFill="1" applyBorder="1" applyAlignment="1">
      <alignment horizontal="center" vertical="center"/>
    </xf>
    <xf numFmtId="164" fontId="128" fillId="2" borderId="68" xfId="1" applyNumberFormat="1" applyFont="1" applyFill="1" applyBorder="1" applyAlignment="1">
      <alignment horizontal="center" vertical="center"/>
    </xf>
    <xf numFmtId="9" fontId="128" fillId="2" borderId="68" xfId="1" applyFont="1" applyFill="1" applyBorder="1" applyAlignment="1">
      <alignment horizontal="center" vertical="center"/>
    </xf>
    <xf numFmtId="9" fontId="128" fillId="2" borderId="69" xfId="1" applyFont="1" applyFill="1" applyBorder="1" applyAlignment="1">
      <alignment horizontal="center" vertical="center"/>
    </xf>
    <xf numFmtId="9" fontId="128" fillId="2" borderId="15" xfId="1" applyFont="1" applyFill="1" applyBorder="1" applyAlignment="1">
      <alignment horizontal="center" vertical="center"/>
    </xf>
    <xf numFmtId="9" fontId="130" fillId="2" borderId="0" xfId="1" applyFont="1" applyFill="1" applyBorder="1" applyAlignment="1">
      <alignment horizontal="center" vertical="center"/>
    </xf>
    <xf numFmtId="164" fontId="130" fillId="2" borderId="0" xfId="1" applyNumberFormat="1" applyFont="1" applyFill="1" applyBorder="1" applyAlignment="1">
      <alignment horizontal="center" vertical="center"/>
    </xf>
    <xf numFmtId="9" fontId="40" fillId="2" borderId="0" xfId="1" applyFont="1" applyFill="1" applyBorder="1" applyAlignment="1">
      <alignment horizontal="center" vertical="center"/>
    </xf>
    <xf numFmtId="0" fontId="40" fillId="2" borderId="0" xfId="0" applyFont="1" applyFill="1" applyAlignment="1">
      <alignment horizontal="left"/>
    </xf>
    <xf numFmtId="0" fontId="130" fillId="2" borderId="0" xfId="0" applyFont="1" applyFill="1" applyAlignment="1">
      <alignment horizontal="center"/>
    </xf>
    <xf numFmtId="1" fontId="130" fillId="2" borderId="0" xfId="0" applyNumberFormat="1" applyFont="1" applyFill="1" applyAlignment="1">
      <alignment horizontal="center" vertical="center"/>
    </xf>
    <xf numFmtId="1" fontId="130" fillId="2" borderId="0" xfId="1" applyNumberFormat="1" applyFont="1" applyFill="1" applyBorder="1" applyAlignment="1">
      <alignment horizontal="center" vertical="center"/>
    </xf>
    <xf numFmtId="165" fontId="130" fillId="2" borderId="0" xfId="1" applyNumberFormat="1" applyFont="1" applyFill="1" applyBorder="1" applyAlignment="1">
      <alignment horizontal="center" vertical="center"/>
    </xf>
    <xf numFmtId="0" fontId="132" fillId="18" borderId="13" xfId="0" applyFont="1" applyFill="1" applyBorder="1" applyAlignment="1">
      <alignment horizontal="center" vertical="center"/>
    </xf>
    <xf numFmtId="0" fontId="132" fillId="18" borderId="25" xfId="0" applyFont="1" applyFill="1" applyBorder="1" applyAlignment="1">
      <alignment horizontal="center" vertical="center"/>
    </xf>
    <xf numFmtId="1" fontId="130" fillId="2" borderId="71" xfId="0" applyNumberFormat="1" applyFont="1" applyFill="1" applyBorder="1" applyAlignment="1">
      <alignment vertical="center"/>
    </xf>
    <xf numFmtId="1" fontId="130" fillId="2" borderId="72" xfId="0" applyNumberFormat="1" applyFont="1" applyFill="1" applyBorder="1" applyAlignment="1">
      <alignment vertical="center"/>
    </xf>
    <xf numFmtId="9" fontId="130" fillId="2" borderId="71" xfId="1" applyFont="1" applyFill="1" applyBorder="1" applyAlignment="1">
      <alignment horizontal="center" vertical="center"/>
    </xf>
    <xf numFmtId="9" fontId="130" fillId="2" borderId="72" xfId="1" applyFont="1" applyFill="1" applyBorder="1" applyAlignment="1">
      <alignment horizontal="center" vertical="center"/>
    </xf>
    <xf numFmtId="164" fontId="130" fillId="2" borderId="71" xfId="1" applyNumberFormat="1" applyFont="1" applyFill="1" applyBorder="1" applyAlignment="1">
      <alignment horizontal="center" vertical="center"/>
    </xf>
    <xf numFmtId="164" fontId="130" fillId="2" borderId="72" xfId="1" applyNumberFormat="1" applyFont="1" applyFill="1" applyBorder="1" applyAlignment="1">
      <alignment horizontal="center" vertical="center"/>
    </xf>
    <xf numFmtId="10" fontId="130" fillId="2" borderId="72" xfId="1" applyNumberFormat="1" applyFont="1" applyFill="1" applyBorder="1" applyAlignment="1">
      <alignment horizontal="center" vertical="center"/>
    </xf>
    <xf numFmtId="9" fontId="40" fillId="2" borderId="73" xfId="1" applyFont="1" applyFill="1" applyBorder="1" applyAlignment="1">
      <alignment horizontal="center" vertical="center"/>
    </xf>
    <xf numFmtId="1" fontId="40" fillId="2" borderId="74" xfId="1" applyNumberFormat="1" applyFont="1" applyFill="1" applyBorder="1" applyAlignment="1">
      <alignment horizontal="center" vertical="center"/>
    </xf>
    <xf numFmtId="164" fontId="40" fillId="2" borderId="73" xfId="1" applyNumberFormat="1" applyFont="1" applyFill="1" applyBorder="1" applyAlignment="1">
      <alignment horizontal="center" vertical="center"/>
    </xf>
    <xf numFmtId="1" fontId="40" fillId="2" borderId="75" xfId="1" applyNumberFormat="1" applyFont="1" applyFill="1" applyBorder="1" applyAlignment="1">
      <alignment horizontal="center" vertical="center"/>
    </xf>
    <xf numFmtId="9" fontId="40" fillId="2" borderId="76" xfId="1" applyFont="1" applyFill="1" applyBorder="1" applyAlignment="1">
      <alignment horizontal="center" vertical="center"/>
    </xf>
    <xf numFmtId="164" fontId="40" fillId="2" borderId="76" xfId="1" applyNumberFormat="1" applyFont="1" applyFill="1" applyBorder="1" applyAlignment="1">
      <alignment horizontal="center" vertical="center"/>
    </xf>
    <xf numFmtId="164" fontId="40" fillId="2" borderId="75" xfId="1" applyNumberFormat="1" applyFont="1" applyFill="1" applyBorder="1" applyAlignment="1">
      <alignment horizontal="center" vertical="center"/>
    </xf>
    <xf numFmtId="0" fontId="40" fillId="2" borderId="76" xfId="0" applyFont="1" applyFill="1" applyBorder="1" applyAlignment="1">
      <alignment horizontal="left" vertical="center"/>
    </xf>
    <xf numFmtId="0" fontId="40" fillId="2" borderId="73" xfId="0" applyFont="1" applyFill="1" applyBorder="1" applyAlignment="1">
      <alignment horizontal="left" vertical="center"/>
    </xf>
    <xf numFmtId="1" fontId="130" fillId="2" borderId="73" xfId="0" applyNumberFormat="1" applyFont="1" applyFill="1" applyBorder="1" applyAlignment="1">
      <alignment vertical="center"/>
    </xf>
    <xf numFmtId="165" fontId="130" fillId="2" borderId="74" xfId="1" applyNumberFormat="1" applyFont="1" applyFill="1" applyBorder="1" applyAlignment="1">
      <alignment horizontal="center" vertical="center"/>
    </xf>
    <xf numFmtId="164" fontId="130" fillId="2" borderId="73" xfId="1" applyNumberFormat="1" applyFont="1" applyFill="1" applyBorder="1" applyAlignment="1">
      <alignment horizontal="center" vertical="center"/>
    </xf>
    <xf numFmtId="9" fontId="130" fillId="2" borderId="73" xfId="1" applyFont="1" applyFill="1" applyBorder="1" applyAlignment="1">
      <alignment horizontal="center" vertical="center"/>
    </xf>
    <xf numFmtId="9" fontId="130" fillId="2" borderId="74" xfId="1" applyFont="1" applyFill="1" applyBorder="1" applyAlignment="1">
      <alignment horizontal="center" vertical="center"/>
    </xf>
    <xf numFmtId="9" fontId="40" fillId="2" borderId="74" xfId="1" applyFont="1" applyFill="1" applyBorder="1" applyAlignment="1">
      <alignment horizontal="center" vertical="center"/>
    </xf>
    <xf numFmtId="2" fontId="130" fillId="2" borderId="0" xfId="1" applyNumberFormat="1" applyFont="1" applyFill="1" applyBorder="1" applyAlignment="1">
      <alignment horizontal="center" vertical="center"/>
    </xf>
    <xf numFmtId="1" fontId="130" fillId="6" borderId="71" xfId="0" applyNumberFormat="1" applyFont="1" applyFill="1" applyBorder="1" applyAlignment="1">
      <alignment vertical="center"/>
    </xf>
    <xf numFmtId="1" fontId="130" fillId="6" borderId="72" xfId="0" applyNumberFormat="1" applyFont="1" applyFill="1" applyBorder="1" applyAlignment="1">
      <alignment vertical="center"/>
    </xf>
    <xf numFmtId="1" fontId="130" fillId="6" borderId="72" xfId="0" applyNumberFormat="1" applyFont="1" applyFill="1" applyBorder="1"/>
    <xf numFmtId="1" fontId="130" fillId="6" borderId="73" xfId="0" applyNumberFormat="1" applyFont="1" applyFill="1" applyBorder="1"/>
    <xf numFmtId="1" fontId="130" fillId="2" borderId="74" xfId="0" applyNumberFormat="1" applyFont="1" applyFill="1" applyBorder="1" applyAlignment="1">
      <alignment horizontal="center" vertical="center"/>
    </xf>
    <xf numFmtId="2" fontId="130" fillId="2" borderId="74" xfId="1" applyNumberFormat="1" applyFont="1" applyFill="1" applyBorder="1" applyAlignment="1">
      <alignment horizontal="center" vertical="center"/>
    </xf>
    <xf numFmtId="164" fontId="40" fillId="2" borderId="74" xfId="1" applyNumberFormat="1" applyFont="1" applyFill="1" applyBorder="1" applyAlignment="1">
      <alignment horizontal="center" vertical="center"/>
    </xf>
    <xf numFmtId="165" fontId="130" fillId="2" borderId="0" xfId="0" applyNumberFormat="1" applyFont="1" applyFill="1" applyAlignment="1">
      <alignment horizontal="center" vertical="center"/>
    </xf>
    <xf numFmtId="165" fontId="130" fillId="2" borderId="74" xfId="0" applyNumberFormat="1" applyFont="1" applyFill="1" applyBorder="1" applyAlignment="1">
      <alignment horizontal="center" vertical="center"/>
    </xf>
    <xf numFmtId="0" fontId="131" fillId="18" borderId="0" xfId="0" applyFont="1" applyFill="1" applyAlignment="1">
      <alignment horizontal="center" vertical="center" wrapText="1"/>
    </xf>
    <xf numFmtId="0" fontId="123" fillId="16" borderId="31" xfId="0" applyFont="1" applyFill="1" applyBorder="1" applyAlignment="1">
      <alignment horizontal="center" vertical="center" wrapText="1"/>
    </xf>
    <xf numFmtId="1" fontId="126" fillId="2" borderId="0" xfId="1" applyNumberFormat="1" applyFont="1" applyFill="1" applyBorder="1" applyAlignment="1">
      <alignment horizontal="center" vertical="center"/>
    </xf>
    <xf numFmtId="165" fontId="126" fillId="2" borderId="0" xfId="1" applyNumberFormat="1" applyFont="1" applyFill="1" applyBorder="1" applyAlignment="1">
      <alignment horizontal="center" vertical="center"/>
    </xf>
    <xf numFmtId="1" fontId="126" fillId="2" borderId="0" xfId="0" applyNumberFormat="1" applyFont="1" applyFill="1" applyAlignment="1">
      <alignment horizontal="center" vertical="center"/>
    </xf>
    <xf numFmtId="1" fontId="126" fillId="2" borderId="62" xfId="1" applyNumberFormat="1" applyFont="1" applyFill="1" applyBorder="1" applyAlignment="1">
      <alignment horizontal="center" vertical="center"/>
    </xf>
    <xf numFmtId="165" fontId="126" fillId="2" borderId="62" xfId="1" applyNumberFormat="1" applyFont="1" applyFill="1" applyBorder="1" applyAlignment="1">
      <alignment horizontal="center" vertical="center"/>
    </xf>
    <xf numFmtId="1" fontId="32" fillId="2" borderId="64" xfId="1" applyNumberFormat="1" applyFont="1" applyFill="1" applyBorder="1" applyAlignment="1">
      <alignment horizontal="center" vertical="center"/>
    </xf>
    <xf numFmtId="0" fontId="134" fillId="19" borderId="0" xfId="0" applyFont="1" applyFill="1" applyAlignment="1">
      <alignment horizontal="center" vertical="center" wrapText="1"/>
    </xf>
    <xf numFmtId="0" fontId="135" fillId="19" borderId="13" xfId="0" applyFont="1" applyFill="1" applyBorder="1" applyAlignment="1">
      <alignment horizontal="center" vertical="center"/>
    </xf>
    <xf numFmtId="0" fontId="135" fillId="19" borderId="25" xfId="0" applyFont="1" applyFill="1" applyBorder="1" applyAlignment="1">
      <alignment horizontal="center" vertical="center"/>
    </xf>
    <xf numFmtId="1" fontId="137" fillId="2" borderId="0" xfId="0" applyNumberFormat="1" applyFont="1" applyFill="1" applyAlignment="1">
      <alignment horizontal="center" vertical="center"/>
    </xf>
    <xf numFmtId="1" fontId="137" fillId="2" borderId="0" xfId="1" applyNumberFormat="1" applyFont="1" applyFill="1" applyBorder="1" applyAlignment="1">
      <alignment horizontal="center" vertical="center"/>
    </xf>
    <xf numFmtId="9" fontId="137" fillId="2" borderId="0" xfId="1" applyFont="1" applyFill="1" applyBorder="1" applyAlignment="1">
      <alignment horizontal="center" vertical="center"/>
    </xf>
    <xf numFmtId="164" fontId="137" fillId="2" borderId="0" xfId="1" applyNumberFormat="1" applyFont="1" applyFill="1" applyBorder="1" applyAlignment="1">
      <alignment horizontal="center" vertical="center"/>
    </xf>
    <xf numFmtId="1" fontId="135" fillId="2" borderId="80" xfId="0" applyNumberFormat="1" applyFont="1" applyFill="1" applyBorder="1" applyAlignment="1">
      <alignment vertical="center"/>
    </xf>
    <xf numFmtId="1" fontId="135" fillId="2" borderId="79" xfId="0" applyNumberFormat="1" applyFont="1" applyFill="1" applyBorder="1" applyAlignment="1">
      <alignment vertical="center"/>
    </xf>
    <xf numFmtId="1" fontId="135" fillId="2" borderId="82" xfId="0" applyNumberFormat="1" applyFont="1" applyFill="1" applyBorder="1" applyAlignment="1">
      <alignment vertical="center"/>
    </xf>
    <xf numFmtId="1" fontId="137" fillId="2" borderId="81" xfId="1" applyNumberFormat="1" applyFont="1" applyFill="1" applyBorder="1" applyAlignment="1">
      <alignment horizontal="center" vertical="center"/>
    </xf>
    <xf numFmtId="9" fontId="137" fillId="2" borderId="81" xfId="1" applyFont="1" applyFill="1" applyBorder="1" applyAlignment="1">
      <alignment horizontal="center" vertical="center"/>
    </xf>
    <xf numFmtId="1" fontId="134" fillId="2" borderId="82" xfId="0" applyNumberFormat="1" applyFont="1" applyFill="1" applyBorder="1" applyAlignment="1">
      <alignment vertical="center"/>
    </xf>
    <xf numFmtId="1" fontId="46" fillId="2" borderId="81" xfId="1" applyNumberFormat="1" applyFont="1" applyFill="1" applyBorder="1" applyAlignment="1">
      <alignment horizontal="center" vertical="center"/>
    </xf>
    <xf numFmtId="9" fontId="46" fillId="2" borderId="81" xfId="1" applyFont="1" applyFill="1" applyBorder="1" applyAlignment="1">
      <alignment horizontal="center" vertical="center"/>
    </xf>
    <xf numFmtId="165" fontId="137" fillId="2" borderId="0" xfId="1" applyNumberFormat="1" applyFont="1" applyFill="1" applyBorder="1" applyAlignment="1">
      <alignment horizontal="center" vertical="center"/>
    </xf>
    <xf numFmtId="165" fontId="137" fillId="2" borderId="81" xfId="1" applyNumberFormat="1" applyFont="1" applyFill="1" applyBorder="1" applyAlignment="1">
      <alignment horizontal="center" vertical="center"/>
    </xf>
    <xf numFmtId="2" fontId="46" fillId="2" borderId="81" xfId="1" applyNumberFormat="1" applyFont="1" applyFill="1" applyBorder="1" applyAlignment="1">
      <alignment horizontal="center" vertical="center"/>
    </xf>
    <xf numFmtId="164" fontId="137" fillId="2" borderId="80" xfId="1" applyNumberFormat="1" applyFont="1" applyFill="1" applyBorder="1" applyAlignment="1">
      <alignment horizontal="center" vertical="center"/>
    </xf>
    <xf numFmtId="9" fontId="137" fillId="2" borderId="79" xfId="1" applyFont="1" applyFill="1" applyBorder="1" applyAlignment="1">
      <alignment horizontal="center" vertical="center"/>
    </xf>
    <xf numFmtId="164" fontId="137" fillId="2" borderId="79" xfId="1" applyNumberFormat="1" applyFont="1" applyFill="1" applyBorder="1" applyAlignment="1">
      <alignment horizontal="center" vertical="center"/>
    </xf>
    <xf numFmtId="10" fontId="137" fillId="2" borderId="82" xfId="1" applyNumberFormat="1" applyFont="1" applyFill="1" applyBorder="1" applyAlignment="1">
      <alignment horizontal="center" vertical="center"/>
    </xf>
    <xf numFmtId="9" fontId="46" fillId="2" borderId="82" xfId="1" applyFont="1" applyFill="1" applyBorder="1" applyAlignment="1">
      <alignment horizontal="center" vertical="center"/>
    </xf>
    <xf numFmtId="10" fontId="137" fillId="2" borderId="79" xfId="1" applyNumberFormat="1" applyFont="1" applyFill="1" applyBorder="1" applyAlignment="1">
      <alignment horizontal="center" vertical="center"/>
    </xf>
    <xf numFmtId="9" fontId="137" fillId="2" borderId="82" xfId="1" applyFont="1" applyFill="1" applyBorder="1" applyAlignment="1">
      <alignment horizontal="center" vertical="center"/>
    </xf>
    <xf numFmtId="173" fontId="46" fillId="2" borderId="82" xfId="1" applyNumberFormat="1" applyFont="1" applyFill="1" applyBorder="1" applyAlignment="1">
      <alignment horizontal="center" vertical="center"/>
    </xf>
    <xf numFmtId="9" fontId="137" fillId="2" borderId="80" xfId="1" applyFont="1" applyFill="1" applyBorder="1" applyAlignment="1">
      <alignment horizontal="center" vertical="center"/>
    </xf>
    <xf numFmtId="10" fontId="46" fillId="2" borderId="82" xfId="1" applyNumberFormat="1" applyFont="1" applyFill="1" applyBorder="1" applyAlignment="1">
      <alignment horizontal="center" vertical="center"/>
    </xf>
    <xf numFmtId="1" fontId="135" fillId="2" borderId="80" xfId="0" applyNumberFormat="1" applyFont="1" applyFill="1" applyBorder="1" applyAlignment="1">
      <alignment horizontal="left" vertical="center"/>
    </xf>
    <xf numFmtId="1" fontId="135" fillId="2" borderId="79" xfId="0" applyNumberFormat="1" applyFont="1" applyFill="1" applyBorder="1" applyAlignment="1">
      <alignment horizontal="left" vertical="center"/>
    </xf>
    <xf numFmtId="164" fontId="46" fillId="2" borderId="82" xfId="1" applyNumberFormat="1" applyFont="1" applyFill="1" applyBorder="1" applyAlignment="1">
      <alignment horizontal="center" vertical="center"/>
    </xf>
    <xf numFmtId="1" fontId="134" fillId="2" borderId="82" xfId="0" applyNumberFormat="1" applyFont="1" applyFill="1" applyBorder="1" applyAlignment="1">
      <alignment horizontal="left" vertical="center"/>
    </xf>
    <xf numFmtId="1" fontId="135" fillId="2" borderId="82" xfId="0" applyNumberFormat="1" applyFont="1" applyFill="1" applyBorder="1" applyAlignment="1">
      <alignment horizontal="left" vertical="center"/>
    </xf>
    <xf numFmtId="1" fontId="141" fillId="6" borderId="0" xfId="1" applyNumberFormat="1" applyFont="1" applyFill="1" applyBorder="1" applyAlignment="1">
      <alignment horizontal="center" vertical="center"/>
    </xf>
    <xf numFmtId="1" fontId="141" fillId="2" borderId="0" xfId="1" applyNumberFormat="1" applyFont="1" applyFill="1" applyBorder="1" applyAlignment="1">
      <alignment horizontal="center" vertical="center"/>
    </xf>
    <xf numFmtId="9" fontId="141" fillId="2" borderId="0" xfId="1" applyFont="1" applyFill="1" applyBorder="1" applyAlignment="1">
      <alignment horizontal="center" vertical="center"/>
    </xf>
    <xf numFmtId="0" fontId="138" fillId="35" borderId="0" xfId="0" applyFont="1" applyFill="1" applyAlignment="1">
      <alignment horizontal="center" vertical="center" wrapText="1"/>
    </xf>
    <xf numFmtId="0" fontId="139" fillId="35" borderId="13" xfId="0" applyFont="1" applyFill="1" applyBorder="1" applyAlignment="1">
      <alignment horizontal="center" vertical="center"/>
    </xf>
    <xf numFmtId="0" fontId="139" fillId="35" borderId="25" xfId="0" applyFont="1" applyFill="1" applyBorder="1" applyAlignment="1">
      <alignment horizontal="center" vertical="center"/>
    </xf>
    <xf numFmtId="165" fontId="141" fillId="6" borderId="0" xfId="1" applyNumberFormat="1" applyFont="1" applyFill="1" applyBorder="1" applyAlignment="1">
      <alignment horizontal="center" vertical="center"/>
    </xf>
    <xf numFmtId="1" fontId="141" fillId="2" borderId="83" xfId="0" applyNumberFormat="1" applyFont="1" applyFill="1" applyBorder="1" applyAlignment="1">
      <alignment horizontal="left" vertical="center"/>
    </xf>
    <xf numFmtId="1" fontId="141" fillId="2" borderId="84" xfId="0" applyNumberFormat="1" applyFont="1" applyFill="1" applyBorder="1" applyAlignment="1">
      <alignment horizontal="left" vertical="center"/>
    </xf>
    <xf numFmtId="2" fontId="141" fillId="2" borderId="0" xfId="1" applyNumberFormat="1" applyFont="1" applyFill="1" applyBorder="1" applyAlignment="1">
      <alignment horizontal="center" vertical="center"/>
    </xf>
    <xf numFmtId="165" fontId="141" fillId="2" borderId="0" xfId="1" applyNumberFormat="1" applyFont="1" applyFill="1" applyBorder="1" applyAlignment="1">
      <alignment horizontal="center" vertical="center"/>
    </xf>
    <xf numFmtId="9" fontId="141" fillId="2" borderId="83" xfId="1" applyFont="1" applyFill="1" applyBorder="1" applyAlignment="1">
      <alignment horizontal="center" vertical="center"/>
    </xf>
    <xf numFmtId="164" fontId="141" fillId="2" borderId="84" xfId="1" applyNumberFormat="1" applyFont="1" applyFill="1" applyBorder="1" applyAlignment="1">
      <alignment horizontal="center" vertical="center"/>
    </xf>
    <xf numFmtId="164" fontId="141" fillId="2" borderId="83" xfId="1" applyNumberFormat="1" applyFont="1" applyFill="1" applyBorder="1" applyAlignment="1">
      <alignment horizontal="center" vertical="center"/>
    </xf>
    <xf numFmtId="9" fontId="141" fillId="2" borderId="84" xfId="1" applyFont="1" applyFill="1" applyBorder="1" applyAlignment="1">
      <alignment horizontal="center" vertical="center"/>
    </xf>
    <xf numFmtId="1" fontId="141" fillId="2" borderId="86" xfId="0" applyNumberFormat="1" applyFont="1" applyFill="1" applyBorder="1" applyAlignment="1">
      <alignment horizontal="left" vertical="center"/>
    </xf>
    <xf numFmtId="1" fontId="141" fillId="6" borderId="85" xfId="1" applyNumberFormat="1" applyFont="1" applyFill="1" applyBorder="1" applyAlignment="1">
      <alignment horizontal="center" vertical="center"/>
    </xf>
    <xf numFmtId="164" fontId="141" fillId="2" borderId="86" xfId="1" applyNumberFormat="1" applyFont="1" applyFill="1" applyBorder="1" applyAlignment="1">
      <alignment horizontal="center" vertical="center"/>
    </xf>
    <xf numFmtId="2" fontId="141" fillId="2" borderId="85" xfId="1" applyNumberFormat="1" applyFont="1" applyFill="1" applyBorder="1" applyAlignment="1">
      <alignment horizontal="center" vertical="center"/>
    </xf>
    <xf numFmtId="165" fontId="141" fillId="2" borderId="85" xfId="1" applyNumberFormat="1" applyFont="1" applyFill="1" applyBorder="1" applyAlignment="1">
      <alignment horizontal="center" vertical="center"/>
    </xf>
    <xf numFmtId="9" fontId="141" fillId="2" borderId="86" xfId="1" applyFont="1" applyFill="1" applyBorder="1" applyAlignment="1">
      <alignment horizontal="center" vertical="center"/>
    </xf>
    <xf numFmtId="9" fontId="141" fillId="2" borderId="85" xfId="1" applyFont="1" applyFill="1" applyBorder="1" applyAlignment="1">
      <alignment horizontal="center" vertical="center"/>
    </xf>
    <xf numFmtId="0" fontId="49" fillId="2" borderId="86" xfId="0" applyFont="1" applyFill="1" applyBorder="1" applyAlignment="1">
      <alignment horizontal="left" vertical="center"/>
    </xf>
    <xf numFmtId="1" fontId="49" fillId="2" borderId="85" xfId="1" applyNumberFormat="1" applyFont="1" applyFill="1" applyBorder="1" applyAlignment="1">
      <alignment horizontal="center" vertical="center"/>
    </xf>
    <xf numFmtId="9" fontId="49" fillId="2" borderId="86" xfId="1" applyFont="1" applyFill="1" applyBorder="1" applyAlignment="1">
      <alignment horizontal="center" vertical="center"/>
    </xf>
    <xf numFmtId="164" fontId="49" fillId="2" borderId="86" xfId="1" applyNumberFormat="1" applyFont="1" applyFill="1" applyBorder="1" applyAlignment="1">
      <alignment horizontal="center" vertical="center"/>
    </xf>
    <xf numFmtId="9" fontId="49" fillId="2" borderId="85" xfId="1" applyFont="1" applyFill="1" applyBorder="1" applyAlignment="1">
      <alignment horizontal="center" vertical="center"/>
    </xf>
    <xf numFmtId="165" fontId="141" fillId="6" borderId="85" xfId="1" applyNumberFormat="1" applyFont="1" applyFill="1" applyBorder="1" applyAlignment="1">
      <alignment horizontal="center" vertical="center"/>
    </xf>
    <xf numFmtId="0" fontId="83" fillId="36" borderId="0" xfId="0" applyFont="1" applyFill="1" applyAlignment="1">
      <alignment horizontal="center" vertical="center" wrapText="1"/>
    </xf>
    <xf numFmtId="0" fontId="4" fillId="36" borderId="13" xfId="0" applyFont="1" applyFill="1" applyBorder="1" applyAlignment="1">
      <alignment horizontal="center" vertical="center"/>
    </xf>
    <xf numFmtId="0" fontId="4" fillId="36" borderId="25" xfId="0" applyFont="1" applyFill="1" applyBorder="1" applyAlignment="1">
      <alignment horizontal="center" vertical="center"/>
    </xf>
    <xf numFmtId="0" fontId="51" fillId="2" borderId="4" xfId="0" applyFont="1" applyFill="1" applyBorder="1" applyAlignment="1">
      <alignment horizontal="left" vertical="center"/>
    </xf>
    <xf numFmtId="9" fontId="51" fillId="2" borderId="4" xfId="1" applyFont="1" applyFill="1" applyBorder="1" applyAlignment="1">
      <alignment horizontal="center" vertical="center"/>
    </xf>
    <xf numFmtId="9" fontId="51" fillId="2" borderId="3" xfId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left" vertical="center"/>
    </xf>
    <xf numFmtId="9" fontId="5" fillId="2" borderId="4" xfId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left" vertical="center"/>
    </xf>
    <xf numFmtId="9" fontId="5" fillId="2" borderId="2" xfId="1" applyFont="1" applyFill="1" applyBorder="1" applyAlignment="1">
      <alignment horizontal="center" vertical="center"/>
    </xf>
    <xf numFmtId="9" fontId="5" fillId="2" borderId="0" xfId="1" applyFont="1" applyFill="1" applyBorder="1" applyAlignment="1">
      <alignment horizontal="center" vertical="center"/>
    </xf>
    <xf numFmtId="1" fontId="5" fillId="2" borderId="0" xfId="1" applyNumberFormat="1" applyFont="1" applyFill="1" applyBorder="1" applyAlignment="1">
      <alignment horizontal="center" vertical="center"/>
    </xf>
    <xf numFmtId="1" fontId="5" fillId="2" borderId="0" xfId="1" applyNumberFormat="1" applyFont="1" applyFill="1" applyBorder="1" applyAlignment="1">
      <alignment vertical="center"/>
    </xf>
    <xf numFmtId="1" fontId="5" fillId="2" borderId="6" xfId="1" applyNumberFormat="1" applyFont="1" applyFill="1" applyBorder="1" applyAlignment="1">
      <alignment horizontal="center" vertical="center"/>
    </xf>
    <xf numFmtId="1" fontId="51" fillId="2" borderId="7" xfId="1" applyNumberFormat="1" applyFont="1" applyFill="1" applyBorder="1" applyAlignment="1">
      <alignment horizontal="center" vertical="center"/>
    </xf>
    <xf numFmtId="1" fontId="128" fillId="2" borderId="68" xfId="0" applyNumberFormat="1" applyFont="1" applyFill="1" applyBorder="1" applyAlignment="1">
      <alignment horizontal="left" vertical="center"/>
    </xf>
    <xf numFmtId="9" fontId="141" fillId="2" borderId="15" xfId="1" applyFont="1" applyFill="1" applyBorder="1" applyAlignment="1">
      <alignment horizontal="center" vertical="center"/>
    </xf>
    <xf numFmtId="164" fontId="141" fillId="2" borderId="0" xfId="1" applyNumberFormat="1" applyFont="1" applyFill="1" applyBorder="1" applyAlignment="1">
      <alignment horizontal="center" vertical="center"/>
    </xf>
    <xf numFmtId="1" fontId="5" fillId="2" borderId="87" xfId="0" applyNumberFormat="1" applyFont="1" applyFill="1" applyBorder="1" applyAlignment="1">
      <alignment horizontal="left" vertical="center"/>
    </xf>
    <xf numFmtId="9" fontId="5" fillId="2" borderId="87" xfId="1" applyFont="1" applyFill="1" applyBorder="1" applyAlignment="1">
      <alignment horizontal="center" vertical="center"/>
    </xf>
    <xf numFmtId="1" fontId="5" fillId="2" borderId="89" xfId="0" applyNumberFormat="1" applyFont="1" applyFill="1" applyBorder="1" applyAlignment="1">
      <alignment horizontal="left" vertical="center"/>
    </xf>
    <xf numFmtId="9" fontId="5" fillId="2" borderId="89" xfId="1" applyFont="1" applyFill="1" applyBorder="1" applyAlignment="1">
      <alignment horizontal="center" vertical="center"/>
    </xf>
    <xf numFmtId="9" fontId="5" fillId="2" borderId="88" xfId="1" applyFont="1" applyFill="1" applyBorder="1" applyAlignment="1">
      <alignment horizontal="center" vertical="center"/>
    </xf>
    <xf numFmtId="0" fontId="51" fillId="2" borderId="89" xfId="0" applyFont="1" applyFill="1" applyBorder="1" applyAlignment="1">
      <alignment horizontal="left" vertical="center"/>
    </xf>
    <xf numFmtId="9" fontId="51" fillId="2" borderId="89" xfId="1" applyFont="1" applyFill="1" applyBorder="1" applyAlignment="1">
      <alignment horizontal="center" vertical="center"/>
    </xf>
    <xf numFmtId="9" fontId="51" fillId="2" borderId="88" xfId="1" applyFont="1" applyFill="1" applyBorder="1" applyAlignment="1">
      <alignment horizontal="center" vertical="center"/>
    </xf>
    <xf numFmtId="1" fontId="79" fillId="2" borderId="0" xfId="1" applyNumberFormat="1" applyFont="1" applyFill="1" applyBorder="1" applyAlignment="1">
      <alignment vertical="center"/>
    </xf>
    <xf numFmtId="1" fontId="51" fillId="2" borderId="0" xfId="1" applyNumberFormat="1" applyFont="1" applyFill="1" applyBorder="1" applyAlignment="1">
      <alignment vertical="center"/>
    </xf>
    <xf numFmtId="1" fontId="5" fillId="2" borderId="15" xfId="1" applyNumberFormat="1" applyFont="1" applyFill="1" applyBorder="1" applyAlignment="1">
      <alignment horizontal="center" vertical="center"/>
    </xf>
    <xf numFmtId="1" fontId="5" fillId="2" borderId="88" xfId="1" applyNumberFormat="1" applyFont="1" applyFill="1" applyBorder="1" applyAlignment="1">
      <alignment horizontal="center" vertical="center"/>
    </xf>
    <xf numFmtId="1" fontId="51" fillId="2" borderId="88" xfId="1" applyNumberFormat="1" applyFont="1" applyFill="1" applyBorder="1" applyAlignment="1">
      <alignment horizontal="center" vertical="center"/>
    </xf>
    <xf numFmtId="1" fontId="31" fillId="2" borderId="0" xfId="0" applyNumberFormat="1" applyFont="1" applyFill="1" applyAlignment="1">
      <alignment vertical="center"/>
    </xf>
    <xf numFmtId="1" fontId="31" fillId="2" borderId="0" xfId="0" applyNumberFormat="1" applyFont="1" applyFill="1" applyAlignment="1">
      <alignment horizontal="center" vertical="center"/>
    </xf>
    <xf numFmtId="10" fontId="93" fillId="28" borderId="19" xfId="1" applyNumberFormat="1" applyFont="1" applyFill="1" applyBorder="1" applyAlignment="1">
      <alignment horizontal="center" vertical="center"/>
    </xf>
    <xf numFmtId="165" fontId="107" fillId="2" borderId="0" xfId="1" applyNumberFormat="1" applyFont="1" applyFill="1" applyBorder="1" applyAlignment="1">
      <alignment horizontal="center" vertical="center"/>
    </xf>
    <xf numFmtId="165" fontId="40" fillId="2" borderId="74" xfId="1" applyNumberFormat="1" applyFont="1" applyFill="1" applyBorder="1" applyAlignment="1">
      <alignment horizontal="center" vertical="center"/>
    </xf>
    <xf numFmtId="165" fontId="40" fillId="2" borderId="75" xfId="1" applyNumberFormat="1" applyFont="1" applyFill="1" applyBorder="1" applyAlignment="1">
      <alignment horizontal="center" vertical="center"/>
    </xf>
    <xf numFmtId="0" fontId="83" fillId="2" borderId="0" xfId="0" applyFont="1" applyFill="1" applyAlignment="1">
      <alignment horizontal="left" vertical="center"/>
    </xf>
    <xf numFmtId="0" fontId="68" fillId="2" borderId="0" xfId="0" applyFont="1" applyFill="1"/>
    <xf numFmtId="9" fontId="11" fillId="15" borderId="0" xfId="1" applyFont="1" applyFill="1" applyAlignment="1">
      <alignment horizontal="center" vertical="center"/>
    </xf>
    <xf numFmtId="165" fontId="107" fillId="2" borderId="56" xfId="0" applyNumberFormat="1" applyFont="1" applyFill="1" applyBorder="1" applyAlignment="1">
      <alignment horizontal="center" vertical="center"/>
    </xf>
    <xf numFmtId="164" fontId="76" fillId="2" borderId="59" xfId="0" applyNumberFormat="1" applyFont="1" applyFill="1" applyBorder="1" applyAlignment="1">
      <alignment horizontal="center" vertical="center"/>
    </xf>
    <xf numFmtId="0" fontId="120" fillId="2" borderId="0" xfId="0" applyFont="1" applyFill="1" applyAlignment="1">
      <alignment vertical="center" wrapText="1"/>
    </xf>
    <xf numFmtId="0" fontId="114" fillId="2" borderId="0" xfId="0" applyFont="1" applyFill="1" applyAlignment="1">
      <alignment vertical="center"/>
    </xf>
    <xf numFmtId="0" fontId="106" fillId="2" borderId="0" xfId="0" applyFont="1" applyFill="1" applyAlignment="1">
      <alignment vertical="center"/>
    </xf>
    <xf numFmtId="0" fontId="143" fillId="2" borderId="0" xfId="0" applyFont="1" applyFill="1" applyAlignment="1">
      <alignment vertical="center" wrapText="1"/>
    </xf>
    <xf numFmtId="0" fontId="40" fillId="2" borderId="0" xfId="0" applyFont="1" applyFill="1" applyAlignment="1">
      <alignment vertical="center" wrapText="1"/>
    </xf>
    <xf numFmtId="0" fontId="46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 wrapText="1"/>
    </xf>
    <xf numFmtId="0" fontId="51" fillId="2" borderId="0" xfId="0" applyFont="1" applyFill="1" applyAlignment="1">
      <alignment vertical="center" wrapText="1"/>
    </xf>
    <xf numFmtId="0" fontId="121" fillId="2" borderId="0" xfId="0" applyFont="1" applyFill="1" applyAlignment="1">
      <alignment vertical="center" wrapText="1"/>
    </xf>
    <xf numFmtId="0" fontId="114" fillId="2" borderId="0" xfId="0" applyFont="1" applyFill="1" applyAlignment="1">
      <alignment vertical="center" wrapText="1"/>
    </xf>
    <xf numFmtId="0" fontId="106" fillId="2" borderId="0" xfId="0" applyFont="1" applyFill="1" applyAlignment="1">
      <alignment vertical="center" wrapText="1"/>
    </xf>
    <xf numFmtId="2" fontId="93" fillId="28" borderId="18" xfId="0" applyNumberFormat="1" applyFont="1" applyFill="1" applyBorder="1" applyAlignment="1">
      <alignment horizontal="center" vertical="center"/>
    </xf>
    <xf numFmtId="167" fontId="107" fillId="2" borderId="0" xfId="0" applyNumberFormat="1" applyFont="1" applyFill="1" applyAlignment="1">
      <alignment horizontal="center" vertical="center"/>
    </xf>
    <xf numFmtId="10" fontId="76" fillId="2" borderId="49" xfId="1" applyNumberFormat="1" applyFont="1" applyFill="1" applyBorder="1" applyAlignment="1">
      <alignment horizontal="center" vertical="center"/>
    </xf>
    <xf numFmtId="173" fontId="76" fillId="2" borderId="47" xfId="1" applyNumberFormat="1" applyFont="1" applyFill="1" applyBorder="1" applyAlignment="1">
      <alignment horizontal="center" vertical="center"/>
    </xf>
    <xf numFmtId="10" fontId="107" fillId="2" borderId="0" xfId="1" applyNumberFormat="1" applyFont="1" applyFill="1" applyBorder="1" applyAlignment="1">
      <alignment horizontal="center" vertical="center"/>
    </xf>
    <xf numFmtId="9" fontId="116" fillId="2" borderId="53" xfId="1" applyFont="1" applyFill="1" applyBorder="1" applyAlignment="1">
      <alignment horizontal="center" vertical="center"/>
    </xf>
    <xf numFmtId="0" fontId="111" fillId="2" borderId="0" xfId="0" applyFont="1" applyFill="1" applyAlignment="1">
      <alignment horizontal="left" vertical="center"/>
    </xf>
    <xf numFmtId="0" fontId="92" fillId="2" borderId="0" xfId="0" applyFont="1" applyFill="1" applyAlignment="1">
      <alignment horizontal="left"/>
    </xf>
    <xf numFmtId="0" fontId="93" fillId="2" borderId="0" xfId="0" applyFont="1" applyFill="1"/>
    <xf numFmtId="0" fontId="4" fillId="2" borderId="0" xfId="0" applyFont="1" applyFill="1" applyAlignment="1">
      <alignment vertical="top"/>
    </xf>
    <xf numFmtId="1" fontId="111" fillId="2" borderId="0" xfId="0" applyNumberFormat="1" applyFont="1" applyFill="1" applyAlignment="1">
      <alignment horizontal="right" vertical="center"/>
    </xf>
    <xf numFmtId="0" fontId="111" fillId="2" borderId="0" xfId="0" applyFont="1" applyFill="1" applyAlignment="1">
      <alignment horizontal="left"/>
    </xf>
    <xf numFmtId="0" fontId="47" fillId="25" borderId="0" xfId="0" applyFont="1" applyFill="1" applyAlignment="1">
      <alignment vertical="center"/>
    </xf>
    <xf numFmtId="0" fontId="24" fillId="21" borderId="0" xfId="0" applyFont="1" applyFill="1"/>
    <xf numFmtId="0" fontId="24" fillId="21" borderId="0" xfId="0" applyFont="1" applyFill="1" applyAlignment="1">
      <alignment vertical="top"/>
    </xf>
    <xf numFmtId="0" fontId="77" fillId="2" borderId="0" xfId="0" applyFont="1" applyFill="1" applyAlignment="1">
      <alignment horizontal="left" vertical="center"/>
    </xf>
    <xf numFmtId="0" fontId="111" fillId="22" borderId="0" xfId="0" applyFont="1" applyFill="1" applyAlignment="1">
      <alignment vertical="center"/>
    </xf>
    <xf numFmtId="0" fontId="77" fillId="23" borderId="0" xfId="0" applyFont="1" applyFill="1" applyAlignment="1">
      <alignment vertical="center"/>
    </xf>
    <xf numFmtId="0" fontId="108" fillId="31" borderId="0" xfId="0" applyFont="1" applyFill="1" applyAlignment="1">
      <alignment vertical="center"/>
    </xf>
    <xf numFmtId="0" fontId="47" fillId="2" borderId="0" xfId="0" applyFont="1" applyFill="1" applyAlignment="1">
      <alignment horizontal="left" vertical="center"/>
    </xf>
    <xf numFmtId="0" fontId="92" fillId="2" borderId="0" xfId="0" applyFont="1" applyFill="1" applyAlignment="1">
      <alignment horizontal="left" vertical="center"/>
    </xf>
    <xf numFmtId="0" fontId="47" fillId="2" borderId="0" xfId="0" applyFont="1" applyFill="1" applyAlignment="1">
      <alignment horizontal="left"/>
    </xf>
    <xf numFmtId="0" fontId="144" fillId="2" borderId="0" xfId="0" applyFont="1" applyFill="1" applyAlignment="1">
      <alignment horizontal="left" vertical="center"/>
    </xf>
    <xf numFmtId="0" fontId="108" fillId="25" borderId="0" xfId="0" applyFont="1" applyFill="1" applyAlignment="1">
      <alignment horizontal="left" vertical="center"/>
    </xf>
    <xf numFmtId="0" fontId="39" fillId="2" borderId="0" xfId="0" applyFont="1" applyFill="1" applyAlignment="1">
      <alignment horizontal="left"/>
    </xf>
    <xf numFmtId="0" fontId="39" fillId="30" borderId="0" xfId="0" applyFont="1" applyFill="1" applyAlignment="1">
      <alignment horizontal="left" vertical="center" wrapText="1"/>
    </xf>
    <xf numFmtId="0" fontId="39" fillId="9" borderId="0" xfId="0" applyFont="1" applyFill="1" applyAlignment="1">
      <alignment horizontal="left" vertical="center"/>
    </xf>
    <xf numFmtId="0" fontId="9" fillId="10" borderId="0" xfId="0" applyFont="1" applyFill="1" applyAlignment="1">
      <alignment horizontal="left" vertical="center"/>
    </xf>
    <xf numFmtId="0" fontId="39" fillId="11" borderId="0" xfId="0" applyFont="1" applyFill="1" applyAlignment="1">
      <alignment horizontal="left" vertical="center"/>
    </xf>
    <xf numFmtId="0" fontId="39" fillId="12" borderId="0" xfId="0" applyFont="1" applyFill="1" applyAlignment="1">
      <alignment horizontal="left" vertical="center"/>
    </xf>
    <xf numFmtId="0" fontId="39" fillId="13" borderId="0" xfId="0" applyFont="1" applyFill="1" applyAlignment="1">
      <alignment horizontal="left" vertical="center"/>
    </xf>
    <xf numFmtId="0" fontId="39" fillId="8" borderId="0" xfId="0" applyFont="1" applyFill="1" applyAlignment="1">
      <alignment horizontal="left" vertical="center"/>
    </xf>
    <xf numFmtId="0" fontId="39" fillId="8" borderId="0" xfId="0" applyFont="1" applyFill="1" applyAlignment="1">
      <alignment horizontal="left" vertical="center" wrapText="1"/>
    </xf>
    <xf numFmtId="10" fontId="40" fillId="2" borderId="76" xfId="1" applyNumberFormat="1" applyFont="1" applyFill="1" applyBorder="1" applyAlignment="1">
      <alignment horizontal="center" vertical="center"/>
    </xf>
    <xf numFmtId="10" fontId="40" fillId="2" borderId="73" xfId="1" applyNumberFormat="1" applyFont="1" applyFill="1" applyBorder="1" applyAlignment="1">
      <alignment horizontal="center" vertical="center"/>
    </xf>
    <xf numFmtId="2" fontId="130" fillId="2" borderId="0" xfId="0" applyNumberFormat="1" applyFont="1" applyFill="1" applyAlignment="1">
      <alignment horizontal="center" vertical="center"/>
    </xf>
    <xf numFmtId="167" fontId="137" fillId="2" borderId="0" xfId="1" applyNumberFormat="1" applyFont="1" applyFill="1" applyBorder="1" applyAlignment="1">
      <alignment horizontal="center" vertical="center"/>
    </xf>
    <xf numFmtId="10" fontId="137" fillId="2" borderId="80" xfId="1" applyNumberFormat="1" applyFont="1" applyFill="1" applyBorder="1" applyAlignment="1">
      <alignment horizontal="center" vertical="center"/>
    </xf>
    <xf numFmtId="165" fontId="46" fillId="2" borderId="81" xfId="1" applyNumberFormat="1" applyFont="1" applyFill="1" applyBorder="1" applyAlignment="1">
      <alignment horizontal="center" vertical="center"/>
    </xf>
    <xf numFmtId="166" fontId="46" fillId="2" borderId="3" xfId="1" applyNumberFormat="1" applyFont="1" applyFill="1" applyBorder="1" applyAlignment="1">
      <alignment horizontal="center" vertical="center"/>
    </xf>
    <xf numFmtId="165" fontId="49" fillId="2" borderId="85" xfId="1" applyNumberFormat="1" applyFont="1" applyFill="1" applyBorder="1" applyAlignment="1">
      <alignment horizontal="center" vertical="center"/>
    </xf>
    <xf numFmtId="165" fontId="5" fillId="2" borderId="88" xfId="1" applyNumberFormat="1" applyFont="1" applyFill="1" applyBorder="1" applyAlignment="1">
      <alignment horizontal="center" vertical="center"/>
    </xf>
    <xf numFmtId="164" fontId="5" fillId="2" borderId="89" xfId="1" applyNumberFormat="1" applyFont="1" applyFill="1" applyBorder="1" applyAlignment="1">
      <alignment horizontal="center" vertical="center"/>
    </xf>
    <xf numFmtId="164" fontId="5" fillId="2" borderId="87" xfId="1" applyNumberFormat="1" applyFont="1" applyFill="1" applyBorder="1" applyAlignment="1">
      <alignment horizontal="center" vertical="center"/>
    </xf>
    <xf numFmtId="164" fontId="51" fillId="2" borderId="89" xfId="1" applyNumberFormat="1" applyFont="1" applyFill="1" applyBorder="1" applyAlignment="1">
      <alignment horizontal="center" vertical="center"/>
    </xf>
    <xf numFmtId="0" fontId="148" fillId="30" borderId="0" xfId="0" applyFont="1" applyFill="1"/>
    <xf numFmtId="0" fontId="148" fillId="9" borderId="0" xfId="0" applyFont="1" applyFill="1" applyAlignment="1">
      <alignment vertical="center"/>
    </xf>
    <xf numFmtId="0" fontId="127" fillId="10" borderId="0" xfId="0" applyFont="1" applyFill="1" applyAlignment="1">
      <alignment vertical="center"/>
    </xf>
    <xf numFmtId="0" fontId="148" fillId="12" borderId="0" xfId="0" applyFont="1" applyFill="1" applyAlignment="1">
      <alignment vertical="center"/>
    </xf>
    <xf numFmtId="0" fontId="148" fillId="13" borderId="0" xfId="0" applyFont="1" applyFill="1" applyAlignment="1">
      <alignment vertical="center"/>
    </xf>
    <xf numFmtId="0" fontId="148" fillId="8" borderId="0" xfId="0" applyFont="1" applyFill="1"/>
    <xf numFmtId="0" fontId="148" fillId="11" borderId="0" xfId="0" applyFont="1" applyFill="1" applyAlignment="1">
      <alignment vertical="center"/>
    </xf>
    <xf numFmtId="0" fontId="148" fillId="24" borderId="0" xfId="0" applyFont="1" applyFill="1"/>
    <xf numFmtId="0" fontId="148" fillId="24" borderId="0" xfId="0" applyFont="1" applyFill="1" applyAlignment="1">
      <alignment vertical="center"/>
    </xf>
    <xf numFmtId="0" fontId="148" fillId="21" borderId="0" xfId="0" applyFont="1" applyFill="1"/>
    <xf numFmtId="0" fontId="29" fillId="21" borderId="0" xfId="0" applyFont="1" applyFill="1" applyAlignment="1">
      <alignment vertical="top"/>
    </xf>
    <xf numFmtId="0" fontId="148" fillId="23" borderId="0" xfId="0" applyFont="1" applyFill="1" applyAlignment="1">
      <alignment vertical="center"/>
    </xf>
    <xf numFmtId="0" fontId="146" fillId="2" borderId="0" xfId="0" applyFont="1" applyFill="1" applyAlignment="1">
      <alignment vertical="center"/>
    </xf>
    <xf numFmtId="0" fontId="158" fillId="2" borderId="0" xfId="0" applyFont="1" applyFill="1"/>
    <xf numFmtId="0" fontId="160" fillId="2" borderId="0" xfId="0" applyFont="1" applyFill="1"/>
    <xf numFmtId="0" fontId="93" fillId="27" borderId="0" xfId="0" applyFont="1" applyFill="1" applyAlignment="1">
      <alignment vertical="center"/>
    </xf>
    <xf numFmtId="164" fontId="93" fillId="28" borderId="18" xfId="1" applyNumberFormat="1" applyFont="1" applyFill="1" applyBorder="1" applyAlignment="1">
      <alignment horizontal="center" vertical="center"/>
    </xf>
    <xf numFmtId="9" fontId="93" fillId="26" borderId="15" xfId="1" applyFont="1" applyFill="1" applyBorder="1" applyAlignment="1">
      <alignment horizontal="center" vertical="center"/>
    </xf>
    <xf numFmtId="164" fontId="93" fillId="15" borderId="22" xfId="1" applyNumberFormat="1" applyFont="1" applyFill="1" applyBorder="1" applyAlignment="1">
      <alignment horizontal="center" vertical="center"/>
    </xf>
    <xf numFmtId="10" fontId="92" fillId="2" borderId="3" xfId="1" applyNumberFormat="1" applyFont="1" applyFill="1" applyBorder="1" applyAlignment="1">
      <alignment horizontal="center" vertical="center"/>
    </xf>
    <xf numFmtId="10" fontId="102" fillId="2" borderId="0" xfId="1" applyNumberFormat="1" applyFont="1" applyFill="1" applyBorder="1" applyAlignment="1">
      <alignment horizontal="center" vertical="center"/>
    </xf>
    <xf numFmtId="164" fontId="102" fillId="2" borderId="15" xfId="1" applyNumberFormat="1" applyFont="1" applyFill="1" applyBorder="1" applyAlignment="1">
      <alignment horizontal="center" vertical="center"/>
    </xf>
    <xf numFmtId="9" fontId="107" fillId="2" borderId="15" xfId="1" applyFont="1" applyFill="1" applyBorder="1" applyAlignment="1">
      <alignment horizontal="center" vertical="center"/>
    </xf>
    <xf numFmtId="9" fontId="76" fillId="2" borderId="58" xfId="0" applyNumberFormat="1" applyFont="1" applyFill="1" applyBorder="1" applyAlignment="1">
      <alignment horizontal="center" vertical="center"/>
    </xf>
    <xf numFmtId="9" fontId="126" fillId="2" borderId="15" xfId="1" applyFont="1" applyFill="1" applyBorder="1" applyAlignment="1">
      <alignment horizontal="center" vertical="center"/>
    </xf>
    <xf numFmtId="9" fontId="130" fillId="2" borderId="15" xfId="1" applyFont="1" applyFill="1" applyBorder="1" applyAlignment="1">
      <alignment horizontal="center" vertical="center"/>
    </xf>
    <xf numFmtId="10" fontId="130" fillId="2" borderId="0" xfId="1" applyNumberFormat="1" applyFont="1" applyFill="1" applyBorder="1" applyAlignment="1">
      <alignment horizontal="center" vertical="center"/>
    </xf>
    <xf numFmtId="9" fontId="5" fillId="2" borderId="3" xfId="1" applyFont="1" applyFill="1" applyBorder="1" applyAlignment="1">
      <alignment horizontal="center" vertical="center"/>
    </xf>
    <xf numFmtId="1" fontId="159" fillId="30" borderId="0" xfId="0" applyNumberFormat="1" applyFont="1" applyFill="1" applyAlignment="1">
      <alignment horizontal="center" vertical="center"/>
    </xf>
    <xf numFmtId="1" fontId="106" fillId="30" borderId="0" xfId="0" applyNumberFormat="1" applyFont="1" applyFill="1"/>
    <xf numFmtId="1" fontId="106" fillId="30" borderId="0" xfId="0" applyNumberFormat="1" applyFont="1" applyFill="1" applyAlignment="1">
      <alignment horizontal="center" vertical="center"/>
    </xf>
    <xf numFmtId="0" fontId="163" fillId="2" borderId="0" xfId="0" applyFont="1" applyFill="1" applyAlignment="1">
      <alignment horizontal="center" vertical="center"/>
    </xf>
    <xf numFmtId="1" fontId="164" fillId="15" borderId="0" xfId="0" applyNumberFormat="1" applyFont="1" applyFill="1" applyAlignment="1">
      <alignment horizontal="center" vertical="center"/>
    </xf>
    <xf numFmtId="1" fontId="57" fillId="2" borderId="0" xfId="0" applyNumberFormat="1" applyFont="1" applyFill="1"/>
    <xf numFmtId="1" fontId="57" fillId="0" borderId="0" xfId="0" applyNumberFormat="1" applyFont="1"/>
    <xf numFmtId="0" fontId="165" fillId="9" borderId="0" xfId="0" applyFont="1" applyFill="1"/>
    <xf numFmtId="1" fontId="106" fillId="9" borderId="0" xfId="0" applyNumberFormat="1" applyFont="1" applyFill="1" applyAlignment="1">
      <alignment horizontal="center" vertical="center"/>
    </xf>
    <xf numFmtId="1" fontId="60" fillId="4" borderId="0" xfId="0" applyNumberFormat="1" applyFont="1" applyFill="1" applyAlignment="1">
      <alignment horizontal="right"/>
    </xf>
    <xf numFmtId="1" fontId="57" fillId="0" borderId="0" xfId="0" applyNumberFormat="1" applyFont="1" applyAlignment="1">
      <alignment horizontal="right"/>
    </xf>
    <xf numFmtId="1" fontId="60" fillId="0" borderId="0" xfId="0" applyNumberFormat="1" applyFont="1" applyAlignment="1">
      <alignment horizontal="right"/>
    </xf>
    <xf numFmtId="0" fontId="165" fillId="10" borderId="0" xfId="0" applyFont="1" applyFill="1"/>
    <xf numFmtId="1" fontId="106" fillId="10" borderId="0" xfId="0" applyNumberFormat="1" applyFont="1" applyFill="1" applyAlignment="1">
      <alignment horizontal="center" vertical="center"/>
    </xf>
    <xf numFmtId="2" fontId="60" fillId="0" borderId="0" xfId="0" applyNumberFormat="1" applyFont="1" applyAlignment="1">
      <alignment horizontal="right"/>
    </xf>
    <xf numFmtId="165" fontId="60" fillId="0" borderId="0" xfId="0" applyNumberFormat="1" applyFont="1" applyAlignment="1">
      <alignment horizontal="right"/>
    </xf>
    <xf numFmtId="0" fontId="57" fillId="2" borderId="0" xfId="0" applyFont="1" applyFill="1"/>
    <xf numFmtId="0" fontId="165" fillId="11" borderId="0" xfId="0" applyFont="1" applyFill="1"/>
    <xf numFmtId="1" fontId="106" fillId="11" borderId="0" xfId="0" applyNumberFormat="1" applyFont="1" applyFill="1" applyAlignment="1">
      <alignment horizontal="center" vertical="center"/>
    </xf>
    <xf numFmtId="165" fontId="57" fillId="0" borderId="0" xfId="0" applyNumberFormat="1" applyFont="1"/>
    <xf numFmtId="165" fontId="60" fillId="4" borderId="0" xfId="0" applyNumberFormat="1" applyFont="1" applyFill="1"/>
    <xf numFmtId="0" fontId="165" fillId="12" borderId="0" xfId="0" applyFont="1" applyFill="1"/>
    <xf numFmtId="1" fontId="106" fillId="12" borderId="0" xfId="0" applyNumberFormat="1" applyFont="1" applyFill="1" applyAlignment="1">
      <alignment horizontal="center" vertical="center"/>
    </xf>
    <xf numFmtId="1" fontId="57" fillId="0" borderId="0" xfId="0" applyNumberFormat="1" applyFont="1" applyAlignment="1">
      <alignment vertical="center"/>
    </xf>
    <xf numFmtId="0" fontId="165" fillId="13" borderId="0" xfId="0" applyFont="1" applyFill="1"/>
    <xf numFmtId="1" fontId="106" fillId="13" borderId="0" xfId="0" applyNumberFormat="1" applyFont="1" applyFill="1" applyAlignment="1">
      <alignment horizontal="center" vertical="center"/>
    </xf>
    <xf numFmtId="1" fontId="57" fillId="0" borderId="0" xfId="1" applyNumberFormat="1" applyFont="1"/>
    <xf numFmtId="0" fontId="165" fillId="8" borderId="0" xfId="0" applyFont="1" applyFill="1"/>
    <xf numFmtId="1" fontId="106" fillId="8" borderId="0" xfId="0" applyNumberFormat="1" applyFont="1" applyFill="1" applyAlignment="1">
      <alignment horizontal="center" vertical="center"/>
    </xf>
    <xf numFmtId="0" fontId="165" fillId="30" borderId="0" xfId="0" applyFont="1" applyFill="1"/>
    <xf numFmtId="1" fontId="106" fillId="2" borderId="0" xfId="0" applyNumberFormat="1" applyFont="1" applyFill="1" applyAlignment="1">
      <alignment vertical="center"/>
    </xf>
    <xf numFmtId="0" fontId="165" fillId="34" borderId="0" xfId="0" applyFont="1" applyFill="1"/>
    <xf numFmtId="1" fontId="165" fillId="34" borderId="0" xfId="0" applyNumberFormat="1" applyFont="1" applyFill="1" applyAlignment="1">
      <alignment horizontal="center" vertical="center"/>
    </xf>
    <xf numFmtId="0" fontId="57" fillId="2" borderId="0" xfId="0" applyFont="1" applyFill="1" applyAlignment="1">
      <alignment vertical="center"/>
    </xf>
    <xf numFmtId="0" fontId="165" fillId="2" borderId="0" xfId="0" applyFont="1" applyFill="1" applyAlignment="1">
      <alignment vertical="center"/>
    </xf>
    <xf numFmtId="9" fontId="106" fillId="15" borderId="0" xfId="1" applyFont="1" applyFill="1" applyAlignment="1">
      <alignment horizontal="center" vertical="center"/>
    </xf>
    <xf numFmtId="0" fontId="166" fillId="32" borderId="0" xfId="0" applyFont="1" applyFill="1"/>
    <xf numFmtId="1" fontId="165" fillId="32" borderId="0" xfId="0" applyNumberFormat="1" applyFont="1" applyFill="1" applyAlignment="1">
      <alignment horizontal="center" vertical="center"/>
    </xf>
    <xf numFmtId="1" fontId="57" fillId="0" borderId="0" xfId="0" applyNumberFormat="1" applyFont="1" applyAlignment="1">
      <alignment vertical="center" wrapText="1"/>
    </xf>
    <xf numFmtId="0" fontId="165" fillId="29" borderId="0" xfId="0" applyFont="1" applyFill="1"/>
    <xf numFmtId="1" fontId="165" fillId="29" borderId="0" xfId="0" applyNumberFormat="1" applyFont="1" applyFill="1" applyAlignment="1">
      <alignment horizontal="center" vertical="center"/>
    </xf>
    <xf numFmtId="0" fontId="106" fillId="2" borderId="1" xfId="0" applyFont="1" applyFill="1" applyBorder="1" applyAlignment="1">
      <alignment horizontal="left" vertical="center"/>
    </xf>
    <xf numFmtId="0" fontId="167" fillId="2" borderId="0" xfId="0" applyFont="1" applyFill="1" applyAlignment="1">
      <alignment vertical="center"/>
    </xf>
    <xf numFmtId="0" fontId="111" fillId="2" borderId="0" xfId="0" applyFont="1" applyFill="1"/>
    <xf numFmtId="0" fontId="168" fillId="2" borderId="0" xfId="0" applyFont="1" applyFill="1"/>
    <xf numFmtId="0" fontId="169" fillId="2" borderId="0" xfId="0" applyFont="1" applyFill="1"/>
    <xf numFmtId="1" fontId="59" fillId="2" borderId="0" xfId="0" applyNumberFormat="1" applyFont="1" applyFill="1"/>
    <xf numFmtId="1" fontId="59" fillId="0" borderId="0" xfId="0" applyNumberFormat="1" applyFont="1"/>
    <xf numFmtId="1" fontId="59" fillId="0" borderId="0" xfId="0" applyNumberFormat="1" applyFont="1" applyAlignment="1">
      <alignment horizontal="right" vertical="center"/>
    </xf>
    <xf numFmtId="1" fontId="59" fillId="0" borderId="0" xfId="0" applyNumberFormat="1" applyFont="1" applyAlignment="1">
      <alignment horizontal="right"/>
    </xf>
    <xf numFmtId="1" fontId="58" fillId="0" borderId="0" xfId="0" applyNumberFormat="1" applyFont="1" applyAlignment="1">
      <alignment horizontal="right"/>
    </xf>
    <xf numFmtId="1" fontId="58" fillId="4" borderId="0" xfId="0" applyNumberFormat="1" applyFont="1" applyFill="1" applyAlignment="1">
      <alignment horizontal="right"/>
    </xf>
    <xf numFmtId="165" fontId="58" fillId="0" borderId="0" xfId="0" applyNumberFormat="1" applyFont="1" applyAlignment="1">
      <alignment horizontal="right"/>
    </xf>
    <xf numFmtId="1" fontId="58" fillId="4" borderId="0" xfId="0" applyNumberFormat="1" applyFont="1" applyFill="1"/>
    <xf numFmtId="165" fontId="58" fillId="4" borderId="0" xfId="0" applyNumberFormat="1" applyFont="1" applyFill="1"/>
    <xf numFmtId="2" fontId="58" fillId="4" borderId="0" xfId="0" applyNumberFormat="1" applyFont="1" applyFill="1"/>
    <xf numFmtId="2" fontId="58" fillId="0" borderId="0" xfId="0" applyNumberFormat="1" applyFont="1" applyAlignment="1">
      <alignment horizontal="right"/>
    </xf>
    <xf numFmtId="1" fontId="59" fillId="0" borderId="0" xfId="0" applyNumberFormat="1" applyFont="1" applyAlignment="1">
      <alignment vertical="center"/>
    </xf>
    <xf numFmtId="165" fontId="59" fillId="0" borderId="0" xfId="1" applyNumberFormat="1" applyFont="1"/>
    <xf numFmtId="1" fontId="59" fillId="0" borderId="0" xfId="1" applyNumberFormat="1" applyFont="1"/>
    <xf numFmtId="1" fontId="58" fillId="0" borderId="0" xfId="0" applyNumberFormat="1" applyFont="1" applyAlignment="1">
      <alignment vertical="center"/>
    </xf>
    <xf numFmtId="165" fontId="59" fillId="0" borderId="0" xfId="0" applyNumberFormat="1" applyFont="1" applyAlignment="1">
      <alignment vertical="center"/>
    </xf>
    <xf numFmtId="1" fontId="171" fillId="2" borderId="0" xfId="0" applyNumberFormat="1" applyFont="1" applyFill="1" applyAlignment="1">
      <alignment vertical="center"/>
    </xf>
    <xf numFmtId="1" fontId="93" fillId="2" borderId="0" xfId="0" applyNumberFormat="1" applyFont="1" applyFill="1" applyAlignment="1">
      <alignment horizontal="center" vertical="center"/>
    </xf>
    <xf numFmtId="1" fontId="93" fillId="2" borderId="0" xfId="1" applyNumberFormat="1" applyFont="1" applyFill="1" applyBorder="1" applyAlignment="1">
      <alignment horizontal="center" vertical="center"/>
    </xf>
    <xf numFmtId="1" fontId="93" fillId="2" borderId="0" xfId="1" applyNumberFormat="1" applyFont="1" applyFill="1" applyBorder="1" applyAlignment="1">
      <alignment horizontal="center" vertical="top"/>
    </xf>
    <xf numFmtId="164" fontId="92" fillId="2" borderId="3" xfId="1" applyNumberFormat="1" applyFont="1" applyFill="1" applyBorder="1" applyAlignment="1">
      <alignment horizontal="center" vertical="center"/>
    </xf>
    <xf numFmtId="0" fontId="96" fillId="2" borderId="0" xfId="0" applyFont="1" applyFill="1" applyAlignment="1">
      <alignment horizontal="center" vertical="center"/>
    </xf>
    <xf numFmtId="0" fontId="93" fillId="2" borderId="0" xfId="0" applyFont="1" applyFill="1" applyAlignment="1">
      <alignment vertical="center"/>
    </xf>
    <xf numFmtId="9" fontId="93" fillId="2" borderId="0" xfId="1" applyFont="1" applyFill="1" applyBorder="1" applyAlignment="1">
      <alignment horizontal="center" vertical="center"/>
    </xf>
    <xf numFmtId="9" fontId="93" fillId="2" borderId="0" xfId="1" applyFont="1" applyFill="1" applyBorder="1" applyAlignment="1">
      <alignment horizontal="center" vertical="top"/>
    </xf>
    <xf numFmtId="164" fontId="93" fillId="2" borderId="0" xfId="1" applyNumberFormat="1" applyFont="1" applyFill="1" applyBorder="1" applyAlignment="1">
      <alignment horizontal="center" vertical="center"/>
    </xf>
    <xf numFmtId="165" fontId="93" fillId="2" borderId="0" xfId="0" applyNumberFormat="1" applyFont="1" applyFill="1" applyAlignment="1">
      <alignment horizontal="center" vertical="center"/>
    </xf>
    <xf numFmtId="1" fontId="92" fillId="2" borderId="0" xfId="0" applyNumberFormat="1" applyFont="1" applyFill="1" applyAlignment="1">
      <alignment horizontal="center" vertical="center"/>
    </xf>
    <xf numFmtId="164" fontId="92" fillId="2" borderId="0" xfId="1" applyNumberFormat="1" applyFont="1" applyFill="1" applyBorder="1" applyAlignment="1">
      <alignment horizontal="center" vertical="center"/>
    </xf>
    <xf numFmtId="10" fontId="92" fillId="2" borderId="0" xfId="1" applyNumberFormat="1" applyFont="1" applyFill="1" applyBorder="1" applyAlignment="1">
      <alignment horizontal="center" vertical="center"/>
    </xf>
    <xf numFmtId="2" fontId="11" fillId="2" borderId="0" xfId="0" applyNumberFormat="1" applyFont="1" applyFill="1" applyAlignment="1">
      <alignment horizontal="center" vertical="center"/>
    </xf>
    <xf numFmtId="0" fontId="10" fillId="15" borderId="0" xfId="0" applyFont="1" applyFill="1" applyAlignment="1">
      <alignment horizontal="left" vertical="top"/>
    </xf>
    <xf numFmtId="0" fontId="145" fillId="25" borderId="0" xfId="0" applyFont="1" applyFill="1" applyAlignment="1">
      <alignment vertical="center"/>
    </xf>
    <xf numFmtId="0" fontId="172" fillId="22" borderId="0" xfId="0" applyFont="1" applyFill="1" applyAlignment="1">
      <alignment vertical="center"/>
    </xf>
    <xf numFmtId="0" fontId="167" fillId="22" borderId="0" xfId="0" applyFont="1" applyFill="1" applyAlignment="1">
      <alignment vertical="center"/>
    </xf>
    <xf numFmtId="0" fontId="172" fillId="22" borderId="8" xfId="0" applyFont="1" applyFill="1" applyBorder="1" applyAlignment="1">
      <alignment vertical="center"/>
    </xf>
    <xf numFmtId="0" fontId="172" fillId="22" borderId="0" xfId="0" applyFont="1" applyFill="1" applyAlignment="1">
      <alignment horizontal="center" vertical="center"/>
    </xf>
    <xf numFmtId="0" fontId="145" fillId="31" borderId="0" xfId="0" applyFont="1" applyFill="1" applyAlignment="1">
      <alignment vertical="center"/>
    </xf>
    <xf numFmtId="0" fontId="145" fillId="31" borderId="8" xfId="0" applyFont="1" applyFill="1" applyBorder="1" applyAlignment="1">
      <alignment vertical="center"/>
    </xf>
    <xf numFmtId="0" fontId="173" fillId="25" borderId="0" xfId="0" applyFont="1" applyFill="1" applyAlignment="1">
      <alignment horizontal="left" vertical="center"/>
    </xf>
    <xf numFmtId="0" fontId="145" fillId="25" borderId="0" xfId="0" applyFont="1" applyFill="1" applyAlignment="1">
      <alignment horizontal="center" vertical="center"/>
    </xf>
    <xf numFmtId="0" fontId="145" fillId="25" borderId="10" xfId="0" applyFont="1" applyFill="1" applyBorder="1" applyAlignment="1">
      <alignment horizontal="center" vertical="center"/>
    </xf>
    <xf numFmtId="0" fontId="123" fillId="16" borderId="0" xfId="0" applyFont="1" applyFill="1" applyAlignment="1">
      <alignment horizontal="left" vertical="center"/>
    </xf>
    <xf numFmtId="0" fontId="174" fillId="16" borderId="0" xfId="0" applyFont="1" applyFill="1" applyAlignment="1">
      <alignment vertical="center"/>
    </xf>
    <xf numFmtId="0" fontId="174" fillId="16" borderId="0" xfId="0" applyFont="1" applyFill="1" applyAlignment="1">
      <alignment horizontal="center" vertical="center"/>
    </xf>
    <xf numFmtId="0" fontId="174" fillId="16" borderId="10" xfId="0" applyFont="1" applyFill="1" applyBorder="1" applyAlignment="1">
      <alignment horizontal="center" vertical="center"/>
    </xf>
    <xf numFmtId="0" fontId="84" fillId="17" borderId="0" xfId="0" applyFont="1" applyFill="1" applyAlignment="1">
      <alignment horizontal="left" vertical="center"/>
    </xf>
    <xf numFmtId="0" fontId="175" fillId="17" borderId="0" xfId="0" applyFont="1" applyFill="1" applyAlignment="1">
      <alignment vertical="center"/>
    </xf>
    <xf numFmtId="0" fontId="176" fillId="17" borderId="0" xfId="0" applyFont="1" applyFill="1" applyAlignment="1">
      <alignment vertical="center"/>
    </xf>
    <xf numFmtId="0" fontId="175" fillId="17" borderId="0" xfId="0" applyFont="1" applyFill="1" applyAlignment="1">
      <alignment horizontal="center" vertical="center"/>
    </xf>
    <xf numFmtId="0" fontId="175" fillId="17" borderId="10" xfId="0" applyFont="1" applyFill="1" applyBorder="1" applyAlignment="1">
      <alignment horizontal="center" vertical="center"/>
    </xf>
    <xf numFmtId="0" fontId="84" fillId="14" borderId="0" xfId="0" applyFont="1" applyFill="1" applyAlignment="1">
      <alignment horizontal="left" vertical="center"/>
    </xf>
    <xf numFmtId="0" fontId="175" fillId="14" borderId="0" xfId="0" applyFont="1" applyFill="1" applyAlignment="1">
      <alignment vertical="center"/>
    </xf>
    <xf numFmtId="0" fontId="177" fillId="14" borderId="0" xfId="0" applyFont="1" applyFill="1" applyAlignment="1">
      <alignment vertical="center"/>
    </xf>
    <xf numFmtId="0" fontId="175" fillId="14" borderId="0" xfId="0" applyFont="1" applyFill="1" applyAlignment="1">
      <alignment horizontal="center" vertical="center"/>
    </xf>
    <xf numFmtId="0" fontId="175" fillId="14" borderId="10" xfId="0" applyFont="1" applyFill="1" applyBorder="1" applyAlignment="1">
      <alignment horizontal="center" vertical="center"/>
    </xf>
    <xf numFmtId="0" fontId="134" fillId="19" borderId="0" xfId="0" applyFont="1" applyFill="1" applyAlignment="1">
      <alignment horizontal="left" vertical="center"/>
    </xf>
    <xf numFmtId="0" fontId="178" fillId="19" borderId="0" xfId="0" applyFont="1" applyFill="1" applyAlignment="1">
      <alignment vertical="center"/>
    </xf>
    <xf numFmtId="0" fontId="178" fillId="19" borderId="0" xfId="0" applyFont="1" applyFill="1" applyAlignment="1">
      <alignment horizontal="center" vertical="center"/>
    </xf>
    <xf numFmtId="0" fontId="178" fillId="19" borderId="10" xfId="0" applyFont="1" applyFill="1" applyBorder="1" applyAlignment="1">
      <alignment horizontal="center" vertical="center"/>
    </xf>
    <xf numFmtId="0" fontId="138" fillId="3" borderId="0" xfId="0" applyFont="1" applyFill="1" applyAlignment="1">
      <alignment horizontal="left" vertical="center"/>
    </xf>
    <xf numFmtId="0" fontId="179" fillId="3" borderId="0" xfId="0" applyFont="1" applyFill="1" applyAlignment="1">
      <alignment vertical="center"/>
    </xf>
    <xf numFmtId="0" fontId="179" fillId="3" borderId="0" xfId="0" applyFont="1" applyFill="1" applyAlignment="1">
      <alignment horizontal="center" vertical="center"/>
    </xf>
    <xf numFmtId="0" fontId="179" fillId="35" borderId="0" xfId="0" applyFont="1" applyFill="1" applyAlignment="1">
      <alignment horizontal="center" vertical="center"/>
    </xf>
    <xf numFmtId="0" fontId="179" fillId="3" borderId="10" xfId="0" applyFont="1" applyFill="1" applyBorder="1" applyAlignment="1">
      <alignment horizontal="center" vertical="center"/>
    </xf>
    <xf numFmtId="0" fontId="83" fillId="15" borderId="0" xfId="0" applyFont="1" applyFill="1" applyAlignment="1">
      <alignment horizontal="left" vertical="center"/>
    </xf>
    <xf numFmtId="0" fontId="180" fillId="15" borderId="0" xfId="0" applyFont="1" applyFill="1" applyAlignment="1">
      <alignment vertical="center"/>
    </xf>
    <xf numFmtId="0" fontId="180" fillId="15" borderId="0" xfId="0" applyFont="1" applyFill="1" applyAlignment="1">
      <alignment horizontal="center" vertical="center"/>
    </xf>
    <xf numFmtId="0" fontId="180" fillId="15" borderId="10" xfId="0" applyFont="1" applyFill="1" applyBorder="1" applyAlignment="1">
      <alignment horizontal="center" vertical="center"/>
    </xf>
    <xf numFmtId="1" fontId="181" fillId="15" borderId="0" xfId="0" applyNumberFormat="1" applyFont="1" applyFill="1" applyAlignment="1">
      <alignment horizontal="center" vertical="center"/>
    </xf>
    <xf numFmtId="1" fontId="182" fillId="15" borderId="0" xfId="0" applyNumberFormat="1" applyFont="1" applyFill="1" applyAlignment="1">
      <alignment horizontal="center" vertical="center"/>
    </xf>
    <xf numFmtId="1" fontId="181" fillId="15" borderId="0" xfId="0" applyNumberFormat="1" applyFont="1" applyFill="1"/>
    <xf numFmtId="1" fontId="183" fillId="15" borderId="0" xfId="0" applyNumberFormat="1" applyFont="1" applyFill="1"/>
    <xf numFmtId="1" fontId="183" fillId="4" borderId="0" xfId="0" applyNumberFormat="1" applyFont="1" applyFill="1"/>
    <xf numFmtId="1" fontId="182" fillId="15" borderId="0" xfId="0" applyNumberFormat="1" applyFont="1" applyFill="1"/>
    <xf numFmtId="165" fontId="183" fillId="15" borderId="0" xfId="0" applyNumberFormat="1" applyFont="1" applyFill="1"/>
    <xf numFmtId="165" fontId="181" fillId="15" borderId="0" xfId="0" applyNumberFormat="1" applyFont="1" applyFill="1" applyAlignment="1">
      <alignment horizontal="center" vertical="center"/>
    </xf>
    <xf numFmtId="165" fontId="183" fillId="4" borderId="0" xfId="0" applyNumberFormat="1" applyFont="1" applyFill="1"/>
    <xf numFmtId="0" fontId="184" fillId="10" borderId="0" xfId="0" applyFont="1" applyFill="1"/>
    <xf numFmtId="1" fontId="186" fillId="2" borderId="0" xfId="0" applyNumberFormat="1" applyFont="1" applyFill="1" applyAlignment="1">
      <alignment horizontal="left" vertical="center"/>
    </xf>
    <xf numFmtId="1" fontId="187" fillId="2" borderId="0" xfId="0" applyNumberFormat="1" applyFont="1" applyFill="1" applyAlignment="1">
      <alignment vertical="center"/>
    </xf>
    <xf numFmtId="0" fontId="129" fillId="2" borderId="0" xfId="0" applyFont="1" applyFill="1" applyAlignment="1">
      <alignment vertical="center"/>
    </xf>
    <xf numFmtId="1" fontId="188" fillId="2" borderId="0" xfId="0" applyNumberFormat="1" applyFont="1" applyFill="1" applyAlignment="1">
      <alignment vertical="center"/>
    </xf>
    <xf numFmtId="0" fontId="128" fillId="2" borderId="0" xfId="0" applyFont="1" applyFill="1" applyAlignment="1">
      <alignment vertical="center"/>
    </xf>
    <xf numFmtId="1" fontId="186" fillId="2" borderId="0" xfId="0" applyNumberFormat="1" applyFont="1" applyFill="1" applyAlignment="1">
      <alignment vertical="center"/>
    </xf>
    <xf numFmtId="1" fontId="186" fillId="2" borderId="0" xfId="0" applyNumberFormat="1" applyFont="1" applyFill="1" applyAlignment="1">
      <alignment horizontal="center" vertical="center"/>
    </xf>
    <xf numFmtId="1" fontId="189" fillId="2" borderId="0" xfId="0" applyNumberFormat="1" applyFont="1" applyFill="1" applyAlignment="1">
      <alignment horizontal="center" vertical="center"/>
    </xf>
    <xf numFmtId="0" fontId="187" fillId="2" borderId="0" xfId="0" applyFont="1" applyFill="1" applyAlignment="1">
      <alignment horizontal="center" vertical="center"/>
    </xf>
    <xf numFmtId="0" fontId="190" fillId="2" borderId="0" xfId="0" applyFont="1" applyFill="1" applyAlignment="1">
      <alignment horizontal="center" vertical="center"/>
    </xf>
    <xf numFmtId="0" fontId="129" fillId="2" borderId="0" xfId="0" applyFont="1" applyFill="1" applyAlignment="1">
      <alignment vertical="center" wrapText="1"/>
    </xf>
    <xf numFmtId="0" fontId="192" fillId="33" borderId="0" xfId="0" applyFont="1" applyFill="1" applyAlignment="1">
      <alignment vertical="center"/>
    </xf>
    <xf numFmtId="0" fontId="193" fillId="33" borderId="0" xfId="0" applyFont="1" applyFill="1" applyAlignment="1">
      <alignment vertical="center"/>
    </xf>
    <xf numFmtId="0" fontId="194" fillId="33" borderId="0" xfId="0" applyFont="1" applyFill="1" applyAlignment="1">
      <alignment vertical="center"/>
    </xf>
    <xf numFmtId="0" fontId="192" fillId="33" borderId="8" xfId="0" applyFont="1" applyFill="1" applyBorder="1" applyAlignment="1">
      <alignment vertical="center"/>
    </xf>
    <xf numFmtId="0" fontId="194" fillId="33" borderId="0" xfId="0" applyFont="1" applyFill="1" applyAlignment="1">
      <alignment horizontal="center" vertical="center"/>
    </xf>
    <xf numFmtId="0" fontId="193" fillId="33" borderId="0" xfId="0" applyFont="1" applyFill="1" applyAlignment="1">
      <alignment horizontal="left" vertical="center"/>
    </xf>
    <xf numFmtId="0" fontId="114" fillId="33" borderId="8" xfId="0" applyFont="1" applyFill="1" applyBorder="1"/>
    <xf numFmtId="0" fontId="5" fillId="2" borderId="90" xfId="0" applyFont="1" applyFill="1" applyBorder="1" applyAlignment="1">
      <alignment horizontal="left" vertical="center"/>
    </xf>
    <xf numFmtId="0" fontId="191" fillId="17" borderId="0" xfId="0" applyFont="1" applyFill="1" applyAlignment="1">
      <alignment horizontal="center" vertical="center" wrapText="1"/>
    </xf>
    <xf numFmtId="0" fontId="128" fillId="2" borderId="0" xfId="0" applyFont="1" applyFill="1" applyAlignment="1">
      <alignment horizontal="center" vertical="center"/>
    </xf>
    <xf numFmtId="0" fontId="186" fillId="17" borderId="13" xfId="0" applyFont="1" applyFill="1" applyBorder="1" applyAlignment="1">
      <alignment horizontal="center" vertical="center"/>
    </xf>
    <xf numFmtId="0" fontId="186" fillId="17" borderId="25" xfId="0" applyFont="1" applyFill="1" applyBorder="1" applyAlignment="1">
      <alignment horizontal="center" vertical="center"/>
    </xf>
    <xf numFmtId="9" fontId="129" fillId="2" borderId="0" xfId="1" applyFont="1" applyFill="1" applyBorder="1" applyAlignment="1">
      <alignment horizontal="center" vertical="center"/>
    </xf>
    <xf numFmtId="0" fontId="10" fillId="20" borderId="0" xfId="0" applyFont="1" applyFill="1" applyAlignment="1">
      <alignment horizontal="left" vertical="center"/>
    </xf>
    <xf numFmtId="1" fontId="197" fillId="15" borderId="0" xfId="0" applyNumberFormat="1" applyFont="1" applyFill="1" applyAlignment="1">
      <alignment horizontal="center" vertical="center"/>
    </xf>
    <xf numFmtId="0" fontId="161" fillId="2" borderId="0" xfId="0" applyFont="1" applyFill="1" applyAlignment="1">
      <alignment horizontal="left"/>
    </xf>
    <xf numFmtId="0" fontId="0" fillId="2" borderId="0" xfId="0" applyFill="1" applyAlignment="1">
      <alignment horizontal="left" vertical="center"/>
    </xf>
    <xf numFmtId="0" fontId="0" fillId="37" borderId="0" xfId="0" applyFill="1" applyAlignment="1">
      <alignment horizontal="left" vertical="center" wrapText="1"/>
    </xf>
    <xf numFmtId="0" fontId="94" fillId="20" borderId="0" xfId="0" applyFont="1" applyFill="1" applyAlignment="1">
      <alignment horizontal="center" vertical="center"/>
    </xf>
    <xf numFmtId="0" fontId="94" fillId="15" borderId="0" xfId="0" applyFont="1" applyFill="1" applyAlignment="1">
      <alignment horizontal="center" vertical="center"/>
    </xf>
    <xf numFmtId="0" fontId="94" fillId="15" borderId="0" xfId="0" applyFont="1" applyFill="1" applyAlignment="1">
      <alignment horizontal="center" vertical="top"/>
    </xf>
    <xf numFmtId="0" fontId="170" fillId="2" borderId="0" xfId="0" applyFont="1" applyFill="1" applyAlignment="1">
      <alignment horizontal="center" vertical="center"/>
    </xf>
    <xf numFmtId="1" fontId="198" fillId="15" borderId="0" xfId="0" applyNumberFormat="1" applyFont="1" applyFill="1" applyAlignment="1">
      <alignment horizontal="center" vertical="center"/>
    </xf>
    <xf numFmtId="0" fontId="200" fillId="9" borderId="0" xfId="0" applyFont="1" applyFill="1"/>
    <xf numFmtId="0" fontId="200" fillId="10" borderId="0" xfId="0" applyFont="1" applyFill="1"/>
    <xf numFmtId="0" fontId="59" fillId="2" borderId="0" xfId="0" applyFont="1" applyFill="1"/>
    <xf numFmtId="0" fontId="200" fillId="11" borderId="0" xfId="0" applyFont="1" applyFill="1"/>
    <xf numFmtId="165" fontId="59" fillId="0" borderId="0" xfId="0" applyNumberFormat="1" applyFont="1"/>
    <xf numFmtId="0" fontId="200" fillId="12" borderId="0" xfId="0" applyFont="1" applyFill="1"/>
    <xf numFmtId="0" fontId="199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200" fillId="13" borderId="0" xfId="0" applyFont="1" applyFill="1"/>
    <xf numFmtId="0" fontId="200" fillId="8" borderId="0" xfId="0" applyFont="1" applyFill="1"/>
    <xf numFmtId="0" fontId="200" fillId="30" borderId="0" xfId="0" applyFont="1" applyFill="1"/>
    <xf numFmtId="0" fontId="200" fillId="34" borderId="0" xfId="0" applyFont="1" applyFill="1"/>
    <xf numFmtId="1" fontId="106" fillId="34" borderId="0" xfId="0" applyNumberFormat="1" applyFont="1" applyFill="1" applyAlignment="1">
      <alignment vertical="center"/>
    </xf>
    <xf numFmtId="0" fontId="200" fillId="2" borderId="0" xfId="0" applyFont="1" applyFill="1" applyAlignment="1">
      <alignment vertical="center"/>
    </xf>
    <xf numFmtId="0" fontId="166" fillId="32" borderId="0" xfId="0" applyFont="1" applyFill="1" applyAlignment="1">
      <alignment horizontal="center"/>
    </xf>
    <xf numFmtId="1" fontId="106" fillId="32" borderId="0" xfId="0" applyNumberFormat="1" applyFont="1" applyFill="1" applyAlignment="1">
      <alignment vertical="center"/>
    </xf>
    <xf numFmtId="0" fontId="200" fillId="29" borderId="0" xfId="0" applyFont="1" applyFill="1"/>
    <xf numFmtId="1" fontId="106" fillId="29" borderId="0" xfId="0" applyNumberFormat="1" applyFont="1" applyFill="1" applyAlignment="1">
      <alignment horizontal="center" vertical="center"/>
    </xf>
    <xf numFmtId="0" fontId="199" fillId="2" borderId="1" xfId="0" applyFont="1" applyFill="1" applyBorder="1" applyAlignment="1">
      <alignment horizontal="left" vertical="center"/>
    </xf>
    <xf numFmtId="164" fontId="11" fillId="15" borderId="0" xfId="1" applyNumberFormat="1" applyFont="1" applyFill="1" applyAlignment="1">
      <alignment horizontal="center" vertical="center"/>
    </xf>
    <xf numFmtId="10" fontId="11" fillId="15" borderId="0" xfId="1" applyNumberFormat="1" applyFont="1" applyFill="1" applyAlignment="1">
      <alignment horizontal="center" vertical="center"/>
    </xf>
    <xf numFmtId="9" fontId="47" fillId="2" borderId="0" xfId="1" applyFont="1" applyFill="1" applyAlignment="1">
      <alignment vertical="center"/>
    </xf>
    <xf numFmtId="9" fontId="201" fillId="2" borderId="0" xfId="1" applyFont="1" applyFill="1" applyAlignment="1">
      <alignment vertical="center"/>
    </xf>
    <xf numFmtId="164" fontId="102" fillId="0" borderId="33" xfId="1" applyNumberFormat="1" applyFont="1" applyFill="1" applyBorder="1" applyAlignment="1">
      <alignment horizontal="center" vertical="center"/>
    </xf>
    <xf numFmtId="0" fontId="77" fillId="38" borderId="0" xfId="0" applyFont="1" applyFill="1" applyAlignment="1">
      <alignment vertical="center"/>
    </xf>
    <xf numFmtId="0" fontId="7" fillId="38" borderId="0" xfId="0" applyFont="1" applyFill="1" applyAlignment="1">
      <alignment vertical="center"/>
    </xf>
    <xf numFmtId="0" fontId="148" fillId="38" borderId="0" xfId="0" applyFont="1" applyFill="1" applyAlignment="1">
      <alignment vertical="center"/>
    </xf>
    <xf numFmtId="0" fontId="7" fillId="38" borderId="8" xfId="0" applyFont="1" applyFill="1" applyBorder="1" applyAlignment="1">
      <alignment vertical="center"/>
    </xf>
    <xf numFmtId="0" fontId="7" fillId="38" borderId="0" xfId="0" applyFont="1" applyFill="1" applyAlignment="1">
      <alignment horizontal="center" vertical="center"/>
    </xf>
    <xf numFmtId="0" fontId="77" fillId="38" borderId="20" xfId="0" applyFont="1" applyFill="1" applyBorder="1" applyAlignment="1">
      <alignment horizontal="left" vertical="center" wrapText="1"/>
    </xf>
    <xf numFmtId="164" fontId="46" fillId="2" borderId="3" xfId="1" applyNumberFormat="1" applyFont="1" applyFill="1" applyBorder="1" applyAlignment="1">
      <alignment horizontal="center" vertical="center"/>
    </xf>
    <xf numFmtId="0" fontId="2" fillId="31" borderId="0" xfId="0" applyFont="1" applyFill="1" applyAlignment="1">
      <alignment horizontal="left" vertical="center" wrapText="1"/>
    </xf>
    <xf numFmtId="0" fontId="2" fillId="31" borderId="9" xfId="0" applyFont="1" applyFill="1" applyBorder="1" applyAlignment="1">
      <alignment horizontal="left" vertical="top" wrapText="1"/>
    </xf>
    <xf numFmtId="0" fontId="2" fillId="31" borderId="9" xfId="0" applyFont="1" applyFill="1" applyBorder="1" applyAlignment="1">
      <alignment horizontal="left" vertical="center" wrapText="1"/>
    </xf>
    <xf numFmtId="0" fontId="2" fillId="31" borderId="9" xfId="0" applyFont="1" applyFill="1" applyBorder="1" applyAlignment="1">
      <alignment horizontal="left" vertical="center"/>
    </xf>
    <xf numFmtId="0" fontId="98" fillId="25" borderId="31" xfId="0" applyFont="1" applyFill="1" applyBorder="1" applyAlignment="1">
      <alignment horizontal="center" wrapText="1"/>
    </xf>
    <xf numFmtId="0" fontId="98" fillId="25" borderId="11" xfId="0" applyFont="1" applyFill="1" applyBorder="1" applyAlignment="1">
      <alignment horizontal="center" wrapText="1"/>
    </xf>
    <xf numFmtId="0" fontId="95" fillId="25" borderId="0" xfId="0" applyFont="1" applyFill="1" applyAlignment="1">
      <alignment horizontal="center" vertical="center" wrapText="1"/>
    </xf>
    <xf numFmtId="0" fontId="95" fillId="25" borderId="11" xfId="0" applyFont="1" applyFill="1" applyBorder="1" applyAlignment="1">
      <alignment horizontal="center" vertical="center" wrapText="1"/>
    </xf>
    <xf numFmtId="0" fontId="96" fillId="25" borderId="31" xfId="0" applyFont="1" applyFill="1" applyBorder="1" applyAlignment="1">
      <alignment horizontal="center"/>
    </xf>
    <xf numFmtId="0" fontId="96" fillId="25" borderId="0" xfId="0" applyFont="1" applyFill="1" applyAlignment="1">
      <alignment horizontal="center"/>
    </xf>
    <xf numFmtId="0" fontId="147" fillId="25" borderId="11" xfId="0" applyFont="1" applyFill="1" applyBorder="1" applyAlignment="1">
      <alignment horizontal="center" vertical="center" wrapText="1"/>
    </xf>
    <xf numFmtId="0" fontId="147" fillId="25" borderId="17" xfId="0" applyFont="1" applyFill="1" applyBorder="1" applyAlignment="1">
      <alignment horizontal="center" vertical="center" wrapText="1"/>
    </xf>
    <xf numFmtId="1" fontId="99" fillId="22" borderId="0" xfId="0" applyNumberFormat="1" applyFont="1" applyFill="1" applyAlignment="1">
      <alignment horizontal="center" vertical="center" wrapText="1"/>
    </xf>
    <xf numFmtId="0" fontId="99" fillId="22" borderId="0" xfId="0" applyFont="1" applyFill="1" applyAlignment="1">
      <alignment horizontal="center" vertical="center" wrapText="1"/>
    </xf>
    <xf numFmtId="0" fontId="99" fillId="22" borderId="11" xfId="0" applyFont="1" applyFill="1" applyBorder="1" applyAlignment="1">
      <alignment horizontal="center" vertical="center" wrapText="1"/>
    </xf>
    <xf numFmtId="0" fontId="152" fillId="33" borderId="11" xfId="0" applyFont="1" applyFill="1" applyBorder="1" applyAlignment="1">
      <alignment horizontal="center" vertical="center" wrapText="1"/>
    </xf>
    <xf numFmtId="0" fontId="152" fillId="33" borderId="17" xfId="0" applyFont="1" applyFill="1" applyBorder="1" applyAlignment="1">
      <alignment horizontal="center" vertical="center" wrapText="1"/>
    </xf>
    <xf numFmtId="0" fontId="151" fillId="31" borderId="11" xfId="0" applyFont="1" applyFill="1" applyBorder="1" applyAlignment="1">
      <alignment horizontal="center" vertical="center" wrapText="1"/>
    </xf>
    <xf numFmtId="0" fontId="151" fillId="31" borderId="17" xfId="0" applyFont="1" applyFill="1" applyBorder="1" applyAlignment="1">
      <alignment horizontal="center" vertical="center" wrapText="1"/>
    </xf>
    <xf numFmtId="0" fontId="106" fillId="31" borderId="30" xfId="0" applyFont="1" applyFill="1" applyBorder="1" applyAlignment="1">
      <alignment horizontal="center" wrapText="1"/>
    </xf>
    <xf numFmtId="0" fontId="106" fillId="31" borderId="0" xfId="0" applyFont="1" applyFill="1" applyAlignment="1">
      <alignment horizontal="center" wrapText="1"/>
    </xf>
    <xf numFmtId="0" fontId="106" fillId="31" borderId="30" xfId="0" applyFont="1" applyFill="1" applyBorder="1" applyAlignment="1">
      <alignment horizontal="center" vertical="center" wrapText="1"/>
    </xf>
    <xf numFmtId="0" fontId="106" fillId="31" borderId="0" xfId="0" applyFont="1" applyFill="1" applyAlignment="1">
      <alignment horizontal="center" vertical="center" wrapText="1"/>
    </xf>
    <xf numFmtId="0" fontId="114" fillId="33" borderId="30" xfId="0" applyFont="1" applyFill="1" applyBorder="1" applyAlignment="1">
      <alignment horizontal="center" vertical="center" wrapText="1"/>
    </xf>
    <xf numFmtId="0" fontId="114" fillId="33" borderId="0" xfId="0" applyFont="1" applyFill="1" applyAlignment="1">
      <alignment horizontal="center" vertical="center" wrapText="1"/>
    </xf>
    <xf numFmtId="0" fontId="117" fillId="33" borderId="30" xfId="0" applyFont="1" applyFill="1" applyBorder="1" applyAlignment="1">
      <alignment horizontal="center" wrapText="1"/>
    </xf>
    <xf numFmtId="0" fontId="117" fillId="33" borderId="0" xfId="0" applyFont="1" applyFill="1" applyAlignment="1">
      <alignment horizontal="center" wrapText="1"/>
    </xf>
    <xf numFmtId="0" fontId="119" fillId="33" borderId="30" xfId="0" applyFont="1" applyFill="1" applyBorder="1" applyAlignment="1">
      <alignment horizontal="center"/>
    </xf>
    <xf numFmtId="0" fontId="119" fillId="33" borderId="0" xfId="0" applyFont="1" applyFill="1" applyAlignment="1">
      <alignment horizontal="center"/>
    </xf>
    <xf numFmtId="0" fontId="59" fillId="31" borderId="30" xfId="0" applyFont="1" applyFill="1" applyBorder="1" applyAlignment="1">
      <alignment horizontal="center"/>
    </xf>
    <xf numFmtId="0" fontId="59" fillId="31" borderId="0" xfId="0" applyFont="1" applyFill="1" applyAlignment="1">
      <alignment horizontal="center"/>
    </xf>
    <xf numFmtId="0" fontId="57" fillId="31" borderId="43" xfId="0" applyFont="1" applyFill="1" applyBorder="1" applyAlignment="1">
      <alignment horizontal="center" wrapText="1"/>
    </xf>
    <xf numFmtId="0" fontId="57" fillId="31" borderId="41" xfId="0" applyFont="1" applyFill="1" applyBorder="1" applyAlignment="1">
      <alignment horizontal="center" wrapText="1"/>
    </xf>
    <xf numFmtId="0" fontId="57" fillId="31" borderId="0" xfId="0" applyFont="1" applyFill="1" applyAlignment="1">
      <alignment horizontal="center" wrapText="1"/>
    </xf>
    <xf numFmtId="0" fontId="150" fillId="22" borderId="11" xfId="0" applyFont="1" applyFill="1" applyBorder="1" applyAlignment="1">
      <alignment horizontal="center" vertical="center" wrapText="1"/>
    </xf>
    <xf numFmtId="0" fontId="150" fillId="22" borderId="17" xfId="0" applyFont="1" applyFill="1" applyBorder="1" applyAlignment="1">
      <alignment horizontal="center" vertical="center" wrapText="1"/>
    </xf>
    <xf numFmtId="0" fontId="100" fillId="22" borderId="30" xfId="0" applyFont="1" applyFill="1" applyBorder="1" applyAlignment="1">
      <alignment horizontal="center" wrapText="1"/>
    </xf>
    <xf numFmtId="0" fontId="100" fillId="22" borderId="34" xfId="0" applyFont="1" applyFill="1" applyBorder="1" applyAlignment="1">
      <alignment horizontal="center" wrapText="1"/>
    </xf>
    <xf numFmtId="0" fontId="100" fillId="22" borderId="50" xfId="0" applyFont="1" applyFill="1" applyBorder="1" applyAlignment="1">
      <alignment horizontal="center" wrapText="1"/>
    </xf>
    <xf numFmtId="0" fontId="100" fillId="22" borderId="11" xfId="0" applyFont="1" applyFill="1" applyBorder="1" applyAlignment="1">
      <alignment horizontal="center" wrapText="1"/>
    </xf>
    <xf numFmtId="0" fontId="118" fillId="33" borderId="30" xfId="0" applyFont="1" applyFill="1" applyBorder="1" applyAlignment="1">
      <alignment horizontal="center" wrapText="1"/>
    </xf>
    <xf numFmtId="0" fontId="118" fillId="33" borderId="0" xfId="0" applyFont="1" applyFill="1" applyAlignment="1">
      <alignment horizontal="center" wrapText="1"/>
    </xf>
    <xf numFmtId="0" fontId="118" fillId="33" borderId="51" xfId="0" applyFont="1" applyFill="1" applyBorder="1" applyAlignment="1">
      <alignment horizontal="center" wrapText="1"/>
    </xf>
    <xf numFmtId="0" fontId="57" fillId="31" borderId="30" xfId="0" applyFont="1" applyFill="1" applyBorder="1" applyAlignment="1">
      <alignment horizontal="center" wrapText="1"/>
    </xf>
    <xf numFmtId="0" fontId="106" fillId="31" borderId="11" xfId="0" applyFont="1" applyFill="1" applyBorder="1" applyAlignment="1">
      <alignment horizontal="center" vertical="center" wrapText="1"/>
    </xf>
    <xf numFmtId="0" fontId="59" fillId="31" borderId="30" xfId="0" applyFont="1" applyFill="1" applyBorder="1" applyAlignment="1">
      <alignment horizontal="center" wrapText="1"/>
    </xf>
    <xf numFmtId="0" fontId="59" fillId="31" borderId="34" xfId="0" applyFont="1" applyFill="1" applyBorder="1" applyAlignment="1">
      <alignment horizontal="center" wrapText="1"/>
    </xf>
    <xf numFmtId="0" fontId="117" fillId="33" borderId="30" xfId="0" applyFont="1" applyFill="1" applyBorder="1" applyAlignment="1">
      <alignment horizontal="center" vertical="center" wrapText="1"/>
    </xf>
    <xf numFmtId="0" fontId="117" fillId="33" borderId="0" xfId="0" applyFont="1" applyFill="1" applyAlignment="1">
      <alignment horizontal="center" vertical="center" wrapText="1"/>
    </xf>
    <xf numFmtId="0" fontId="57" fillId="31" borderId="34" xfId="0" applyFont="1" applyFill="1" applyBorder="1" applyAlignment="1">
      <alignment horizontal="center" wrapText="1"/>
    </xf>
    <xf numFmtId="0" fontId="57" fillId="31" borderId="50" xfId="0" applyFont="1" applyFill="1" applyBorder="1" applyAlignment="1">
      <alignment horizontal="center" wrapText="1"/>
    </xf>
    <xf numFmtId="0" fontId="57" fillId="31" borderId="11" xfId="0" applyFont="1" applyFill="1" applyBorder="1" applyAlignment="1">
      <alignment horizontal="center" wrapText="1"/>
    </xf>
    <xf numFmtId="0" fontId="98" fillId="25" borderId="30" xfId="0" applyFont="1" applyFill="1" applyBorder="1" applyAlignment="1">
      <alignment horizontal="center" wrapText="1"/>
    </xf>
    <xf numFmtId="0" fontId="98" fillId="25" borderId="24" xfId="0" applyFont="1" applyFill="1" applyBorder="1" applyAlignment="1">
      <alignment horizontal="center" wrapText="1"/>
    </xf>
    <xf numFmtId="0" fontId="95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"/>
    </xf>
    <xf numFmtId="0" fontId="95" fillId="25" borderId="30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top" wrapText="1"/>
    </xf>
    <xf numFmtId="0" fontId="99" fillId="22" borderId="30" xfId="0" applyFont="1" applyFill="1" applyBorder="1" applyAlignment="1">
      <alignment horizontal="center" wrapText="1"/>
    </xf>
    <xf numFmtId="0" fontId="99" fillId="22" borderId="0" xfId="0" applyFont="1" applyFill="1" applyAlignment="1">
      <alignment horizontal="center" wrapText="1"/>
    </xf>
    <xf numFmtId="0" fontId="101" fillId="22" borderId="30" xfId="0" applyFont="1" applyFill="1" applyBorder="1" applyAlignment="1">
      <alignment horizontal="center"/>
    </xf>
    <xf numFmtId="0" fontId="101" fillId="22" borderId="0" xfId="0" applyFont="1" applyFill="1" applyAlignment="1">
      <alignment horizontal="center"/>
    </xf>
    <xf numFmtId="0" fontId="101" fillId="22" borderId="30" xfId="0" applyFont="1" applyFill="1" applyBorder="1" applyAlignment="1">
      <alignment horizontal="center" wrapText="1"/>
    </xf>
    <xf numFmtId="0" fontId="101" fillId="22" borderId="0" xfId="0" applyFont="1" applyFill="1" applyAlignment="1">
      <alignment horizontal="center" wrapText="1"/>
    </xf>
    <xf numFmtId="0" fontId="157" fillId="36" borderId="11" xfId="0" applyFont="1" applyFill="1" applyBorder="1" applyAlignment="1">
      <alignment horizontal="center" vertical="center" wrapText="1"/>
    </xf>
    <xf numFmtId="0" fontId="157" fillId="36" borderId="17" xfId="0" applyFont="1" applyFill="1" applyBorder="1" applyAlignment="1">
      <alignment horizontal="center" vertical="center" wrapText="1"/>
    </xf>
    <xf numFmtId="0" fontId="83" fillId="36" borderId="30" xfId="0" applyFont="1" applyFill="1" applyBorder="1" applyAlignment="1">
      <alignment horizontal="center" vertical="center" wrapText="1"/>
    </xf>
    <xf numFmtId="0" fontId="83" fillId="36" borderId="0" xfId="0" applyFont="1" applyFill="1" applyAlignment="1">
      <alignment horizontal="center" vertical="center" wrapText="1"/>
    </xf>
    <xf numFmtId="0" fontId="83" fillId="36" borderId="0" xfId="0" applyFont="1" applyFill="1" applyAlignment="1">
      <alignment horizontal="center" wrapText="1"/>
    </xf>
    <xf numFmtId="0" fontId="83" fillId="36" borderId="24" xfId="0" applyFont="1" applyFill="1" applyBorder="1" applyAlignment="1">
      <alignment horizontal="center" wrapText="1"/>
    </xf>
    <xf numFmtId="0" fontId="83" fillId="36" borderId="31" xfId="0" applyFont="1" applyFill="1" applyBorder="1" applyAlignment="1">
      <alignment horizontal="center" wrapText="1"/>
    </xf>
    <xf numFmtId="0" fontId="83" fillId="36" borderId="30" xfId="0" applyFont="1" applyFill="1" applyBorder="1" applyAlignment="1">
      <alignment horizontal="center" wrapText="1"/>
    </xf>
    <xf numFmtId="0" fontId="156" fillId="35" borderId="11" xfId="0" applyFont="1" applyFill="1" applyBorder="1" applyAlignment="1">
      <alignment horizontal="center" vertical="center" wrapText="1"/>
    </xf>
    <xf numFmtId="0" fontId="156" fillId="35" borderId="17" xfId="0" applyFont="1" applyFill="1" applyBorder="1" applyAlignment="1">
      <alignment horizontal="center" vertical="center" wrapText="1"/>
    </xf>
    <xf numFmtId="0" fontId="138" fillId="35" borderId="30" xfId="0" applyFont="1" applyFill="1" applyBorder="1" applyAlignment="1">
      <alignment horizontal="center" vertical="center" wrapText="1"/>
    </xf>
    <xf numFmtId="0" fontId="138" fillId="35" borderId="0" xfId="0" applyFont="1" applyFill="1" applyAlignment="1">
      <alignment horizontal="center" vertical="center" wrapText="1"/>
    </xf>
    <xf numFmtId="0" fontId="138" fillId="35" borderId="24" xfId="0" applyFont="1" applyFill="1" applyBorder="1" applyAlignment="1">
      <alignment horizontal="center" vertical="center" wrapText="1"/>
    </xf>
    <xf numFmtId="0" fontId="138" fillId="35" borderId="0" xfId="0" applyFont="1" applyFill="1" applyAlignment="1">
      <alignment horizontal="center" wrapText="1"/>
    </xf>
    <xf numFmtId="0" fontId="138" fillId="35" borderId="24" xfId="0" applyFont="1" applyFill="1" applyBorder="1" applyAlignment="1">
      <alignment horizontal="center" wrapText="1"/>
    </xf>
    <xf numFmtId="0" fontId="138" fillId="35" borderId="31" xfId="0" applyFont="1" applyFill="1" applyBorder="1" applyAlignment="1">
      <alignment horizontal="center" wrapText="1"/>
    </xf>
    <xf numFmtId="0" fontId="138" fillId="35" borderId="30" xfId="0" applyFont="1" applyFill="1" applyBorder="1" applyAlignment="1">
      <alignment horizontal="center" wrapText="1"/>
    </xf>
    <xf numFmtId="0" fontId="155" fillId="19" borderId="11" xfId="0" applyFont="1" applyFill="1" applyBorder="1" applyAlignment="1">
      <alignment horizontal="center" vertical="center" wrapText="1"/>
    </xf>
    <xf numFmtId="0" fontId="155" fillId="19" borderId="17" xfId="0" applyFont="1" applyFill="1" applyBorder="1" applyAlignment="1">
      <alignment horizontal="center" vertical="center" wrapText="1"/>
    </xf>
    <xf numFmtId="0" fontId="134" fillId="19" borderId="30" xfId="0" applyFont="1" applyFill="1" applyBorder="1" applyAlignment="1">
      <alignment horizontal="center" vertical="center" wrapText="1"/>
    </xf>
    <xf numFmtId="0" fontId="134" fillId="19" borderId="0" xfId="0" applyFont="1" applyFill="1" applyAlignment="1">
      <alignment horizontal="center" vertical="center" wrapText="1"/>
    </xf>
    <xf numFmtId="0" fontId="134" fillId="19" borderId="30" xfId="0" applyFont="1" applyFill="1" applyBorder="1" applyAlignment="1">
      <alignment horizontal="center" wrapText="1"/>
    </xf>
    <xf numFmtId="0" fontId="134" fillId="19" borderId="24" xfId="0" applyFont="1" applyFill="1" applyBorder="1" applyAlignment="1">
      <alignment horizontal="center" wrapText="1"/>
    </xf>
    <xf numFmtId="0" fontId="134" fillId="19" borderId="31" xfId="0" applyFont="1" applyFill="1" applyBorder="1" applyAlignment="1">
      <alignment horizontal="center" wrapText="1"/>
    </xf>
    <xf numFmtId="0" fontId="134" fillId="19" borderId="0" xfId="0" applyFont="1" applyFill="1" applyAlignment="1">
      <alignment horizontal="center" wrapText="1"/>
    </xf>
    <xf numFmtId="0" fontId="154" fillId="18" borderId="11" xfId="0" applyFont="1" applyFill="1" applyBorder="1" applyAlignment="1">
      <alignment horizontal="center" vertical="center" wrapText="1"/>
    </xf>
    <xf numFmtId="0" fontId="154" fillId="18" borderId="17" xfId="0" applyFont="1" applyFill="1" applyBorder="1" applyAlignment="1">
      <alignment horizontal="center" vertical="center" wrapText="1"/>
    </xf>
    <xf numFmtId="0" fontId="131" fillId="18" borderId="30" xfId="0" applyFont="1" applyFill="1" applyBorder="1" applyAlignment="1">
      <alignment horizontal="center" vertical="center" wrapText="1"/>
    </xf>
    <xf numFmtId="0" fontId="131" fillId="18" borderId="0" xfId="0" applyFont="1" applyFill="1" applyAlignment="1">
      <alignment horizontal="center" vertical="center" wrapText="1"/>
    </xf>
    <xf numFmtId="0" fontId="131" fillId="18" borderId="24" xfId="0" applyFont="1" applyFill="1" applyBorder="1" applyAlignment="1">
      <alignment horizontal="center" vertical="center" wrapText="1"/>
    </xf>
    <xf numFmtId="0" fontId="131" fillId="18" borderId="30" xfId="0" applyFont="1" applyFill="1" applyBorder="1" applyAlignment="1">
      <alignment horizontal="center" wrapText="1"/>
    </xf>
    <xf numFmtId="0" fontId="131" fillId="18" borderId="24" xfId="0" applyFont="1" applyFill="1" applyBorder="1" applyAlignment="1">
      <alignment horizontal="center" wrapText="1"/>
    </xf>
    <xf numFmtId="0" fontId="131" fillId="18" borderId="31" xfId="0" applyFont="1" applyFill="1" applyBorder="1" applyAlignment="1">
      <alignment horizontal="center" wrapText="1"/>
    </xf>
    <xf numFmtId="0" fontId="131" fillId="18" borderId="0" xfId="0" applyFont="1" applyFill="1" applyAlignment="1">
      <alignment horizontal="center" wrapText="1"/>
    </xf>
    <xf numFmtId="0" fontId="195" fillId="17" borderId="11" xfId="0" applyFont="1" applyFill="1" applyBorder="1" applyAlignment="1">
      <alignment horizontal="center" vertical="center" wrapText="1"/>
    </xf>
    <xf numFmtId="0" fontId="195" fillId="17" borderId="17" xfId="0" applyFont="1" applyFill="1" applyBorder="1" applyAlignment="1">
      <alignment horizontal="center" vertical="center" wrapText="1"/>
    </xf>
    <xf numFmtId="0" fontId="191" fillId="17" borderId="30" xfId="0" applyFont="1" applyFill="1" applyBorder="1" applyAlignment="1">
      <alignment horizontal="center" vertical="center" wrapText="1"/>
    </xf>
    <xf numFmtId="0" fontId="191" fillId="17" borderId="0" xfId="0" applyFont="1" applyFill="1" applyAlignment="1">
      <alignment horizontal="center" vertical="center" wrapText="1"/>
    </xf>
    <xf numFmtId="0" fontId="191" fillId="17" borderId="0" xfId="0" applyFont="1" applyFill="1" applyAlignment="1">
      <alignment horizontal="center" wrapText="1"/>
    </xf>
    <xf numFmtId="0" fontId="191" fillId="17" borderId="24" xfId="0" applyFont="1" applyFill="1" applyBorder="1" applyAlignment="1">
      <alignment horizontal="center" wrapText="1"/>
    </xf>
    <xf numFmtId="0" fontId="191" fillId="17" borderId="31" xfId="0" applyFont="1" applyFill="1" applyBorder="1" applyAlignment="1">
      <alignment horizontal="center" wrapText="1"/>
    </xf>
    <xf numFmtId="0" fontId="131" fillId="18" borderId="5" xfId="0" applyFont="1" applyFill="1" applyBorder="1" applyAlignment="1">
      <alignment horizontal="center" wrapText="1"/>
    </xf>
    <xf numFmtId="0" fontId="191" fillId="17" borderId="77" xfId="0" applyFont="1" applyFill="1" applyBorder="1" applyAlignment="1">
      <alignment horizontal="center" wrapText="1"/>
    </xf>
    <xf numFmtId="0" fontId="191" fillId="17" borderId="78" xfId="0" applyFont="1" applyFill="1" applyBorder="1" applyAlignment="1">
      <alignment horizontal="center" wrapText="1"/>
    </xf>
    <xf numFmtId="0" fontId="123" fillId="16" borderId="30" xfId="0" applyFont="1" applyFill="1" applyBorder="1" applyAlignment="1">
      <alignment horizontal="center" wrapText="1"/>
    </xf>
    <xf numFmtId="0" fontId="123" fillId="16" borderId="24" xfId="0" applyFont="1" applyFill="1" applyBorder="1" applyAlignment="1">
      <alignment horizontal="center" wrapText="1"/>
    </xf>
    <xf numFmtId="0" fontId="123" fillId="16" borderId="31" xfId="0" applyFont="1" applyFill="1" applyBorder="1" applyAlignment="1">
      <alignment horizontal="center" wrapText="1"/>
    </xf>
    <xf numFmtId="0" fontId="123" fillId="16" borderId="0" xfId="0" applyFont="1" applyFill="1" applyAlignment="1">
      <alignment horizontal="center" wrapText="1"/>
    </xf>
    <xf numFmtId="0" fontId="153" fillId="16" borderId="11" xfId="0" applyFont="1" applyFill="1" applyBorder="1" applyAlignment="1">
      <alignment horizontal="center" vertical="center" wrapText="1"/>
    </xf>
    <xf numFmtId="0" fontId="153" fillId="16" borderId="17" xfId="0" applyFont="1" applyFill="1" applyBorder="1" applyAlignment="1">
      <alignment horizontal="center" vertical="center" wrapText="1"/>
    </xf>
    <xf numFmtId="0" fontId="122" fillId="16" borderId="11" xfId="0" applyFont="1" applyFill="1" applyBorder="1" applyAlignment="1">
      <alignment horizontal="center" vertical="center" wrapText="1"/>
    </xf>
    <xf numFmtId="0" fontId="122" fillId="16" borderId="17" xfId="0" applyFont="1" applyFill="1" applyBorder="1" applyAlignment="1">
      <alignment horizontal="center" vertical="center" wrapText="1"/>
    </xf>
    <xf numFmtId="0" fontId="123" fillId="16" borderId="30" xfId="0" applyFont="1" applyFill="1" applyBorder="1" applyAlignment="1">
      <alignment horizontal="center" vertical="center" wrapText="1"/>
    </xf>
    <xf numFmtId="0" fontId="123" fillId="16" borderId="0" xfId="0" applyFont="1" applyFill="1" applyAlignment="1">
      <alignment horizontal="center" vertical="center" wrapText="1"/>
    </xf>
    <xf numFmtId="0" fontId="123" fillId="16" borderId="24" xfId="0" applyFont="1" applyFill="1" applyBorder="1" applyAlignment="1">
      <alignment horizontal="center" vertical="center" wrapText="1"/>
    </xf>
    <xf numFmtId="0" fontId="98" fillId="25" borderId="30" xfId="0" applyFont="1" applyFill="1" applyBorder="1" applyAlignment="1">
      <alignment horizontal="center" vertical="center" wrapText="1"/>
    </xf>
    <xf numFmtId="0" fontId="98" fillId="25" borderId="0" xfId="0" applyFont="1" applyFill="1" applyAlignment="1">
      <alignment horizontal="center" vertical="center" wrapText="1"/>
    </xf>
    <xf numFmtId="0" fontId="98" fillId="25" borderId="0" xfId="0" applyFont="1" applyFill="1" applyAlignment="1">
      <alignment horizontal="center" wrapText="1"/>
    </xf>
    <xf numFmtId="0" fontId="98" fillId="25" borderId="24" xfId="0" applyFont="1" applyFill="1" applyBorder="1" applyAlignment="1">
      <alignment horizontal="center" vertical="center" wrapText="1"/>
    </xf>
    <xf numFmtId="9" fontId="18" fillId="2" borderId="0" xfId="1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1" fontId="18" fillId="2" borderId="0" xfId="0" applyNumberFormat="1" applyFont="1" applyFill="1" applyAlignment="1">
      <alignment horizontal="center" vertical="center"/>
    </xf>
    <xf numFmtId="0" fontId="73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1" fontId="11" fillId="2" borderId="0" xfId="1" applyNumberFormat="1" applyFont="1" applyFill="1" applyBorder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1" fontId="10" fillId="2" borderId="0" xfId="0" applyNumberFormat="1" applyFont="1" applyFill="1" applyAlignment="1">
      <alignment horizontal="center" vertical="center"/>
    </xf>
    <xf numFmtId="1" fontId="79" fillId="2" borderId="0" xfId="0" applyNumberFormat="1" applyFont="1" applyFill="1" applyAlignment="1">
      <alignment horizontal="center" vertical="center"/>
    </xf>
    <xf numFmtId="0" fontId="14" fillId="8" borderId="0" xfId="0" applyFont="1" applyFill="1" applyAlignment="1">
      <alignment horizontal="left" vertical="center" wrapText="1"/>
    </xf>
    <xf numFmtId="0" fontId="24" fillId="7" borderId="0" xfId="0" applyFont="1" applyFill="1" applyAlignment="1">
      <alignment horizontal="left" vertical="center" wrapText="1"/>
    </xf>
    <xf numFmtId="0" fontId="9" fillId="7" borderId="0" xfId="0" applyFont="1" applyFill="1" applyAlignment="1">
      <alignment horizontal="left" vertical="center"/>
    </xf>
  </cellXfs>
  <cellStyles count="3">
    <cellStyle name="Comma [0]" xfId="2" builtinId="6"/>
    <cellStyle name="Normal" xfId="0" builtinId="0"/>
    <cellStyle name="Percent" xfId="1" builtinId="5"/>
  </cellStyles>
  <dxfs count="57"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</dxfs>
  <tableStyles count="0" defaultTableStyle="TableStyleMedium2" defaultPivotStyle="PivotStyleLight16"/>
  <colors>
    <mruColors>
      <color rgb="FF00BDA2"/>
      <color rgb="FFFFBB8D"/>
      <color rgb="FF3C7290"/>
      <color rgb="FF33CAB5"/>
      <color rgb="FF99E5DA"/>
      <color rgb="FFCCF2EC"/>
      <color rgb="FFFFCCA9"/>
      <color rgb="FF66D7C7"/>
      <color rgb="FFFF7A64"/>
      <color rgb="FF99CD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29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30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2.xml"/><Relationship Id="rId1" Type="http://schemas.microsoft.com/office/2011/relationships/chartStyle" Target="style132.xml"/><Relationship Id="rId4" Type="http://schemas.openxmlformats.org/officeDocument/2006/relationships/chartUserShapes" Target="../drawings/drawing31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32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34.xml"/><Relationship Id="rId1" Type="http://schemas.microsoft.com/office/2011/relationships/chartStyle" Target="style134.xml"/><Relationship Id="rId4" Type="http://schemas.openxmlformats.org/officeDocument/2006/relationships/chartUserShapes" Target="../drawings/drawing33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34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36.xml"/><Relationship Id="rId1" Type="http://schemas.microsoft.com/office/2011/relationships/chartStyle" Target="style136.xml"/><Relationship Id="rId4" Type="http://schemas.openxmlformats.org/officeDocument/2006/relationships/chartUserShapes" Target="../drawings/drawing3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37.xml"/><Relationship Id="rId1" Type="http://schemas.microsoft.com/office/2011/relationships/chartStyle" Target="style137.xml"/><Relationship Id="rId4" Type="http://schemas.openxmlformats.org/officeDocument/2006/relationships/chartUserShapes" Target="../drawings/drawing36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39713541666665E-2"/>
          <c:y val="2.4224074074074082E-2"/>
          <c:w val="0.63443971786401709"/>
          <c:h val="0.8832384936440994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Data'!$D$213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Data'!$W$213:$AV$213</c15:sqref>
                  </c15:fullRef>
                </c:ext>
              </c:extLst>
              <c:f>'Talnagögn | Numerical Data'!$W$213:$AP$213</c:f>
              <c:numCache>
                <c:formatCode>0</c:formatCode>
                <c:ptCount val="20"/>
                <c:pt idx="0">
                  <c:v>6649.0651614089793</c:v>
                </c:pt>
                <c:pt idx="1">
                  <c:v>6701.8993151523891</c:v>
                </c:pt>
                <c:pt idx="2">
                  <c:v>6608.2128435150253</c:v>
                </c:pt>
                <c:pt idx="3">
                  <c:v>6653.3721634665408</c:v>
                </c:pt>
                <c:pt idx="4">
                  <c:v>6614.9226945775981</c:v>
                </c:pt>
                <c:pt idx="5">
                  <c:v>6555.7447263435361</c:v>
                </c:pt>
                <c:pt idx="6">
                  <c:v>6499.8654925610545</c:v>
                </c:pt>
                <c:pt idx="7">
                  <c:v>6472.5162741135027</c:v>
                </c:pt>
                <c:pt idx="8">
                  <c:v>6438.3935936847574</c:v>
                </c:pt>
                <c:pt idx="9">
                  <c:v>6399.3362065434758</c:v>
                </c:pt>
                <c:pt idx="10">
                  <c:v>6357.262926227706</c:v>
                </c:pt>
                <c:pt idx="11">
                  <c:v>6304.5506896087963</c:v>
                </c:pt>
                <c:pt idx="12">
                  <c:v>6242.2890424568277</c:v>
                </c:pt>
                <c:pt idx="13">
                  <c:v>6185.5200768583882</c:v>
                </c:pt>
                <c:pt idx="14">
                  <c:v>6163.9282828915193</c:v>
                </c:pt>
                <c:pt idx="15">
                  <c:v>6154.2887892621393</c:v>
                </c:pt>
                <c:pt idx="16">
                  <c:v>6134.8460844579959</c:v>
                </c:pt>
                <c:pt idx="17">
                  <c:v>6130.5054274405193</c:v>
                </c:pt>
                <c:pt idx="18">
                  <c:v>6162.5485425183797</c:v>
                </c:pt>
                <c:pt idx="19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71-4357-9735-C5D5919704FC}"/>
            </c:ext>
          </c:extLst>
        </c:ser>
        <c:ser>
          <c:idx val="2"/>
          <c:order val="1"/>
          <c:tx>
            <c:strRef>
              <c:f>'Talnagögn | Numerical Data'!$D$212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rgbClr val="338DE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Data'!$W$212:$AV$212</c15:sqref>
                  </c15:fullRef>
                </c:ext>
              </c:extLst>
              <c:f>'Talnagögn | Numerical Data'!$W$212:$AP$212</c:f>
              <c:numCache>
                <c:formatCode>0</c:formatCode>
                <c:ptCount val="20"/>
                <c:pt idx="0">
                  <c:v>3220.2718123627242</c:v>
                </c:pt>
                <c:pt idx="1">
                  <c:v>3356.1555692436041</c:v>
                </c:pt>
                <c:pt idx="2">
                  <c:v>3528.5437860388224</c:v>
                </c:pt>
                <c:pt idx="3">
                  <c:v>3388.5249090412976</c:v>
                </c:pt>
                <c:pt idx="4">
                  <c:v>3254.4479591854424</c:v>
                </c:pt>
                <c:pt idx="5">
                  <c:v>3139.1704679084478</c:v>
                </c:pt>
                <c:pt idx="6">
                  <c:v>3029.5122005057137</c:v>
                </c:pt>
                <c:pt idx="7">
                  <c:v>2949.46371237119</c:v>
                </c:pt>
                <c:pt idx="8">
                  <c:v>2938.1340536281186</c:v>
                </c:pt>
                <c:pt idx="9">
                  <c:v>2985.5415273791432</c:v>
                </c:pt>
                <c:pt idx="10">
                  <c:v>2998.3862349422639</c:v>
                </c:pt>
                <c:pt idx="11">
                  <c:v>2984.1790957548146</c:v>
                </c:pt>
                <c:pt idx="12">
                  <c:v>3013.4163693499709</c:v>
                </c:pt>
                <c:pt idx="13">
                  <c:v>3053.8264109312295</c:v>
                </c:pt>
                <c:pt idx="14">
                  <c:v>2969.484821446541</c:v>
                </c:pt>
                <c:pt idx="15">
                  <c:v>2814.0368990992233</c:v>
                </c:pt>
                <c:pt idx="16">
                  <c:v>2869.2599845523096</c:v>
                </c:pt>
                <c:pt idx="17">
                  <c:v>2876.9015034267459</c:v>
                </c:pt>
                <c:pt idx="18">
                  <c:v>2809.1429125135783</c:v>
                </c:pt>
                <c:pt idx="19">
                  <c:v>2869.5453175510966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71-4357-9735-C5D5919704FC}"/>
            </c:ext>
          </c:extLst>
        </c:ser>
        <c:ser>
          <c:idx val="0"/>
          <c:order val="2"/>
          <c:tx>
            <c:strRef>
              <c:f>'Talnagögn | Numerical Data'!$D$210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rgbClr val="FF7A6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Data'!$W$210:$AV$210</c15:sqref>
                  </c15:fullRef>
                </c:ext>
              </c:extLst>
              <c:f>'Talnagögn | Numerical Data'!$W$210:$AP$210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1771.6683497563386</c:v>
                </c:pt>
                <c:pt idx="12">
                  <c:v>1824.7934949065466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357-9735-C5D5919704FC}"/>
            </c:ext>
          </c:extLst>
        </c:ser>
        <c:ser>
          <c:idx val="1"/>
          <c:order val="3"/>
          <c:tx>
            <c:strRef>
              <c:f>'Talnagögn | Numerical Data'!$D$211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Data'!$W$211:$AV$211</c15:sqref>
                  </c15:fullRef>
                </c:ext>
              </c:extLst>
              <c:f>'Talnagögn | Numerical Data'!$W$211:$AP$211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1-4357-9735-C5D591970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029284868058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45677506763586"/>
          <c:y val="0.37800555741367431"/>
          <c:w val="0.20550413767085676"/>
          <c:h val="0.24398888517265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Data'!$D$169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Data'!$W$169:$AV$169</c:f>
              <c:numCache>
                <c:formatCode>0</c:formatCode>
                <c:ptCount val="26"/>
                <c:pt idx="0">
                  <c:v>-146.23533417009705</c:v>
                </c:pt>
                <c:pt idx="1">
                  <c:v>-153.26012993715347</c:v>
                </c:pt>
                <c:pt idx="2">
                  <c:v>-271.22997447527723</c:v>
                </c:pt>
                <c:pt idx="3">
                  <c:v>-275.51343668429985</c:v>
                </c:pt>
                <c:pt idx="4">
                  <c:v>-288.43675180061956</c:v>
                </c:pt>
                <c:pt idx="5">
                  <c:v>-311.66248287272629</c:v>
                </c:pt>
                <c:pt idx="6">
                  <c:v>-339.33829162329857</c:v>
                </c:pt>
                <c:pt idx="7">
                  <c:v>-349.94447073587037</c:v>
                </c:pt>
                <c:pt idx="8">
                  <c:v>-368.40232096475518</c:v>
                </c:pt>
                <c:pt idx="9">
                  <c:v>-391.24425872542639</c:v>
                </c:pt>
                <c:pt idx="10">
                  <c:v>-416.62145516489073</c:v>
                </c:pt>
                <c:pt idx="11">
                  <c:v>-440.63094788351214</c:v>
                </c:pt>
                <c:pt idx="12">
                  <c:v>-479.08671814679565</c:v>
                </c:pt>
                <c:pt idx="13">
                  <c:v>-508.4628813333693</c:v>
                </c:pt>
                <c:pt idx="14">
                  <c:v>-509.99055054529128</c:v>
                </c:pt>
                <c:pt idx="15">
                  <c:v>-513.99765483319788</c:v>
                </c:pt>
                <c:pt idx="16">
                  <c:v>-516.40687686317438</c:v>
                </c:pt>
                <c:pt idx="17">
                  <c:v>-545.81520571977512</c:v>
                </c:pt>
                <c:pt idx="18">
                  <c:v>-536.85907215306759</c:v>
                </c:pt>
                <c:pt idx="19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1-44F1-A1D4-8DFE662C9383}"/>
            </c:ext>
          </c:extLst>
        </c:ser>
        <c:ser>
          <c:idx val="2"/>
          <c:order val="1"/>
          <c:tx>
            <c:strRef>
              <c:f>'Talnagögn | Numerical Data'!$D$171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33CAB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Data'!$W$171:$AV$171</c:f>
              <c:numCache>
                <c:formatCode>0</c:formatCode>
                <c:ptCount val="26"/>
                <c:pt idx="0">
                  <c:v>4646.6745449620948</c:v>
                </c:pt>
                <c:pt idx="1">
                  <c:v>4709.6447456603873</c:v>
                </c:pt>
                <c:pt idx="2">
                  <c:v>4741.8115370648111</c:v>
                </c:pt>
                <c:pt idx="3">
                  <c:v>4796.9985012695315</c:v>
                </c:pt>
                <c:pt idx="4">
                  <c:v>4820.8595133309873</c:v>
                </c:pt>
                <c:pt idx="5">
                  <c:v>4833.6412044650779</c:v>
                </c:pt>
                <c:pt idx="6">
                  <c:v>4846.3361301249206</c:v>
                </c:pt>
                <c:pt idx="7">
                  <c:v>4864.8560683792603</c:v>
                </c:pt>
                <c:pt idx="8">
                  <c:v>4884.7104794695124</c:v>
                </c:pt>
                <c:pt idx="9">
                  <c:v>4904.0874948135088</c:v>
                </c:pt>
                <c:pt idx="10">
                  <c:v>4921.9080237855278</c:v>
                </c:pt>
                <c:pt idx="11">
                  <c:v>4931.5692132366248</c:v>
                </c:pt>
                <c:pt idx="12">
                  <c:v>4943.9497864093064</c:v>
                </c:pt>
                <c:pt idx="13">
                  <c:v>4963.5918517820473</c:v>
                </c:pt>
                <c:pt idx="14">
                  <c:v>4980.3641393679445</c:v>
                </c:pt>
                <c:pt idx="15">
                  <c:v>4994.7882683214366</c:v>
                </c:pt>
                <c:pt idx="16">
                  <c:v>5002.9875971910178</c:v>
                </c:pt>
                <c:pt idx="17">
                  <c:v>4987.933155303057</c:v>
                </c:pt>
                <c:pt idx="18">
                  <c:v>5022.57673231832</c:v>
                </c:pt>
                <c:pt idx="19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1-44F1-A1D4-8DFE662C9383}"/>
            </c:ext>
          </c:extLst>
        </c:ser>
        <c:ser>
          <c:idx val="1"/>
          <c:order val="2"/>
          <c:tx>
            <c:strRef>
              <c:f>'Talnagögn | Numerical Data'!$D$170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Data'!$W$170:$AV$170</c:f>
              <c:numCache>
                <c:formatCode>0</c:formatCode>
                <c:ptCount val="26"/>
                <c:pt idx="0">
                  <c:v>2071.147082471155</c:v>
                </c:pt>
                <c:pt idx="1">
                  <c:v>2063.2521326491069</c:v>
                </c:pt>
                <c:pt idx="2">
                  <c:v>2055.2952194100731</c:v>
                </c:pt>
                <c:pt idx="3">
                  <c:v>2047.3695041551184</c:v>
                </c:pt>
                <c:pt idx="4">
                  <c:v>1995.5861041754997</c:v>
                </c:pt>
                <c:pt idx="5">
                  <c:v>1961.990907206776</c:v>
                </c:pt>
                <c:pt idx="6">
                  <c:v>1928.2361178634383</c:v>
                </c:pt>
                <c:pt idx="7">
                  <c:v>1894.3202395710582</c:v>
                </c:pt>
                <c:pt idx="8">
                  <c:v>1860.2417546048814</c:v>
                </c:pt>
                <c:pt idx="9">
                  <c:v>1825.9991236894296</c:v>
                </c:pt>
                <c:pt idx="10">
                  <c:v>1792.7549377725668</c:v>
                </c:pt>
                <c:pt idx="11">
                  <c:v>1757.3863735672146</c:v>
                </c:pt>
                <c:pt idx="12">
                  <c:v>1722.6472788230353</c:v>
                </c:pt>
                <c:pt idx="13">
                  <c:v>1687.7362017757173</c:v>
                </c:pt>
                <c:pt idx="14">
                  <c:v>1652.6537063186304</c:v>
                </c:pt>
                <c:pt idx="15">
                  <c:v>1617.4425304760753</c:v>
                </c:pt>
                <c:pt idx="16">
                  <c:v>1581.9655092132803</c:v>
                </c:pt>
                <c:pt idx="17">
                  <c:v>1648.3529157049816</c:v>
                </c:pt>
                <c:pt idx="18">
                  <c:v>1634.6762937068095</c:v>
                </c:pt>
                <c:pt idx="19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1-44F1-A1D4-8DFE662C9383}"/>
            </c:ext>
          </c:extLst>
        </c:ser>
        <c:ser>
          <c:idx val="3"/>
          <c:order val="3"/>
          <c:tx>
            <c:strRef>
              <c:f>'Talnagögn | Numerical Data'!$D$172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Data'!$W$172:$AV$172</c:f>
              <c:numCache>
                <c:formatCode>0</c:formatCode>
                <c:ptCount val="26"/>
                <c:pt idx="0">
                  <c:v>19.44393671132331</c:v>
                </c:pt>
                <c:pt idx="1">
                  <c:v>21.60728372667279</c:v>
                </c:pt>
                <c:pt idx="2">
                  <c:v>20.494161746509487</c:v>
                </c:pt>
                <c:pt idx="3">
                  <c:v>20.538561427802428</c:v>
                </c:pt>
                <c:pt idx="4">
                  <c:v>21.029356724530317</c:v>
                </c:pt>
                <c:pt idx="5">
                  <c:v>21.158290146929598</c:v>
                </c:pt>
                <c:pt idx="6">
                  <c:v>15.686390391163126</c:v>
                </c:pt>
                <c:pt idx="7">
                  <c:v>15.723695057829779</c:v>
                </c:pt>
                <c:pt idx="8">
                  <c:v>15.804207057829778</c:v>
                </c:pt>
                <c:pt idx="9">
                  <c:v>16.069981783977006</c:v>
                </c:pt>
                <c:pt idx="10">
                  <c:v>16.181055815110437</c:v>
                </c:pt>
                <c:pt idx="11">
                  <c:v>14.727682777528576</c:v>
                </c:pt>
                <c:pt idx="12">
                  <c:v>14.859338689513962</c:v>
                </c:pt>
                <c:pt idx="13">
                  <c:v>14.793762384685564</c:v>
                </c:pt>
                <c:pt idx="14">
                  <c:v>15.279062184685536</c:v>
                </c:pt>
                <c:pt idx="15">
                  <c:v>16.32024494228526</c:v>
                </c:pt>
                <c:pt idx="16">
                  <c:v>16.762905784685447</c:v>
                </c:pt>
                <c:pt idx="17">
                  <c:v>17.11051745135212</c:v>
                </c:pt>
                <c:pt idx="18">
                  <c:v>17.149517784685422</c:v>
                </c:pt>
                <c:pt idx="19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61-44F1-A1D4-8DFE662C9383}"/>
            </c:ext>
          </c:extLst>
        </c:ser>
        <c:ser>
          <c:idx val="5"/>
          <c:order val="4"/>
          <c:tx>
            <c:strRef>
              <c:f>'Talnagögn | Numerical Data'!$D$173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Data'!$W$173:$AV$173</c:f>
              <c:numCache>
                <c:formatCode>0</c:formatCode>
                <c:ptCount val="26"/>
                <c:pt idx="0">
                  <c:v>58.034931434503051</c:v>
                </c:pt>
                <c:pt idx="1">
                  <c:v>60.65528305337557</c:v>
                </c:pt>
                <c:pt idx="2">
                  <c:v>61.84189976890957</c:v>
                </c:pt>
                <c:pt idx="3">
                  <c:v>63.979033298388458</c:v>
                </c:pt>
                <c:pt idx="4">
                  <c:v>65.88447214720054</c:v>
                </c:pt>
                <c:pt idx="5">
                  <c:v>50.616807397479533</c:v>
                </c:pt>
                <c:pt idx="6">
                  <c:v>48.945145804830645</c:v>
                </c:pt>
                <c:pt idx="7">
                  <c:v>47.560741841224626</c:v>
                </c:pt>
                <c:pt idx="8">
                  <c:v>46.03947351728948</c:v>
                </c:pt>
                <c:pt idx="9">
                  <c:v>44.423864981987208</c:v>
                </c:pt>
                <c:pt idx="10">
                  <c:v>43.040364019391745</c:v>
                </c:pt>
                <c:pt idx="11">
                  <c:v>41.498367910940942</c:v>
                </c:pt>
                <c:pt idx="12">
                  <c:v>39.919356681767567</c:v>
                </c:pt>
                <c:pt idx="13">
                  <c:v>27.861142249306795</c:v>
                </c:pt>
                <c:pt idx="14">
                  <c:v>25.621925565550555</c:v>
                </c:pt>
                <c:pt idx="15">
                  <c:v>39.73540035554015</c:v>
                </c:pt>
                <c:pt idx="16">
                  <c:v>49.536949132187146</c:v>
                </c:pt>
                <c:pt idx="17">
                  <c:v>22.924044700903323</c:v>
                </c:pt>
                <c:pt idx="18">
                  <c:v>25.005070861631793</c:v>
                </c:pt>
                <c:pt idx="19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61-44F1-A1D4-8DFE662C9383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Data'!$H$177:$BU$177</c15:sqref>
                  </c15:fullRef>
                </c:ext>
              </c:extLst>
              <c:f>'Talnagögn | Numerical Data'!$W$177:$BU$177</c:f>
              <c:numCache>
                <c:formatCode>0</c:formatCode>
                <c:ptCount val="51"/>
                <c:pt idx="19">
                  <c:v>-534.16681294228749</c:v>
                </c:pt>
                <c:pt idx="20">
                  <c:v>-569.03313713696207</c:v>
                </c:pt>
                <c:pt idx="21">
                  <c:v>-607.88738159883576</c:v>
                </c:pt>
                <c:pt idx="22">
                  <c:v>-645.36999498431226</c:v>
                </c:pt>
                <c:pt idx="23">
                  <c:v>-679.37893378488252</c:v>
                </c:pt>
                <c:pt idx="24">
                  <c:v>-714.05461069371995</c:v>
                </c:pt>
                <c:pt idx="25">
                  <c:v>-752.09903438702497</c:v>
                </c:pt>
                <c:pt idx="26">
                  <c:v>-789.80569345516653</c:v>
                </c:pt>
                <c:pt idx="27">
                  <c:v>-826.66010230243558</c:v>
                </c:pt>
                <c:pt idx="28">
                  <c:v>-869.95668522307858</c:v>
                </c:pt>
                <c:pt idx="29">
                  <c:v>-910.98526056819503</c:v>
                </c:pt>
                <c:pt idx="30">
                  <c:v>-948.36229172077765</c:v>
                </c:pt>
                <c:pt idx="31">
                  <c:v>-988.28713278063663</c:v>
                </c:pt>
                <c:pt idx="32">
                  <c:v>-1028.324464626492</c:v>
                </c:pt>
                <c:pt idx="33">
                  <c:v>-1066.7369659405729</c:v>
                </c:pt>
                <c:pt idx="34">
                  <c:v>-1108.0312701916941</c:v>
                </c:pt>
                <c:pt idx="35">
                  <c:v>-1148.2109624656553</c:v>
                </c:pt>
                <c:pt idx="36">
                  <c:v>-1191.6314618479707</c:v>
                </c:pt>
                <c:pt idx="37">
                  <c:v>-1233.3537347775421</c:v>
                </c:pt>
                <c:pt idx="38">
                  <c:v>-1279.0524697967167</c:v>
                </c:pt>
                <c:pt idx="39">
                  <c:v>-1332.5210086059276</c:v>
                </c:pt>
                <c:pt idx="40">
                  <c:v>-1377.5163702847128</c:v>
                </c:pt>
                <c:pt idx="41">
                  <c:v>-1435.0245260504175</c:v>
                </c:pt>
                <c:pt idx="42">
                  <c:v>-1491.5272093328688</c:v>
                </c:pt>
                <c:pt idx="43">
                  <c:v>-1544.4247782579375</c:v>
                </c:pt>
                <c:pt idx="44">
                  <c:v>-1597.0856801245095</c:v>
                </c:pt>
                <c:pt idx="45">
                  <c:v>-1651.2351492616906</c:v>
                </c:pt>
                <c:pt idx="46">
                  <c:v>-1710.0169717905108</c:v>
                </c:pt>
                <c:pt idx="47">
                  <c:v>-1762.4804915476409</c:v>
                </c:pt>
                <c:pt idx="48">
                  <c:v>-1818.8844526584985</c:v>
                </c:pt>
                <c:pt idx="49">
                  <c:v>-1879.1976143178231</c:v>
                </c:pt>
                <c:pt idx="50">
                  <c:v>-1935.4876453727718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1-44F1-A1D4-8DFE662C9383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33CAB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Data'!$H$179:$BU$179</c15:sqref>
                  </c15:fullRef>
                </c:ext>
              </c:extLst>
              <c:f>'Talnagögn | Numerical Data'!$W$179:$BU$179</c:f>
              <c:numCache>
                <c:formatCode>0</c:formatCode>
                <c:ptCount val="51"/>
                <c:pt idx="19">
                  <c:v>5040.1391397011794</c:v>
                </c:pt>
                <c:pt idx="20">
                  <c:v>4994.1040760182059</c:v>
                </c:pt>
                <c:pt idx="21">
                  <c:v>4902.1641688098025</c:v>
                </c:pt>
                <c:pt idx="22">
                  <c:v>4811.967182790655</c:v>
                </c:pt>
                <c:pt idx="23">
                  <c:v>4722.1421368866941</c:v>
                </c:pt>
                <c:pt idx="24">
                  <c:v>4637.0079481877783</c:v>
                </c:pt>
                <c:pt idx="25">
                  <c:v>4554.1185310343899</c:v>
                </c:pt>
                <c:pt idx="26">
                  <c:v>4525.6563029457475</c:v>
                </c:pt>
                <c:pt idx="27">
                  <c:v>4498.0187921256293</c:v>
                </c:pt>
                <c:pt idx="28">
                  <c:v>4474.1088057066208</c:v>
                </c:pt>
                <c:pt idx="29">
                  <c:v>4456.0220225751282</c:v>
                </c:pt>
                <c:pt idx="30">
                  <c:v>4444.1072533632268</c:v>
                </c:pt>
                <c:pt idx="31">
                  <c:v>4432.1888215139625</c:v>
                </c:pt>
                <c:pt idx="32">
                  <c:v>4453.5951649926656</c:v>
                </c:pt>
                <c:pt idx="33">
                  <c:v>4440.7179950480759</c:v>
                </c:pt>
                <c:pt idx="34">
                  <c:v>4427.895372646256</c:v>
                </c:pt>
                <c:pt idx="35">
                  <c:v>4416.0307258709563</c:v>
                </c:pt>
                <c:pt idx="36">
                  <c:v>4396.549331145874</c:v>
                </c:pt>
                <c:pt idx="37">
                  <c:v>4366.9007196051734</c:v>
                </c:pt>
                <c:pt idx="38">
                  <c:v>4341.7134874400117</c:v>
                </c:pt>
                <c:pt idx="39">
                  <c:v>4316.6356796604732</c:v>
                </c:pt>
                <c:pt idx="40">
                  <c:v>4287.8382025395686</c:v>
                </c:pt>
                <c:pt idx="41">
                  <c:v>4258.7664665506518</c:v>
                </c:pt>
                <c:pt idx="42">
                  <c:v>4229.2816261803828</c:v>
                </c:pt>
                <c:pt idx="43">
                  <c:v>4200.4789083160085</c:v>
                </c:pt>
                <c:pt idx="44">
                  <c:v>4170.1356076022576</c:v>
                </c:pt>
                <c:pt idx="45">
                  <c:v>4134.192589975024</c:v>
                </c:pt>
                <c:pt idx="46">
                  <c:v>4098.8463571113707</c:v>
                </c:pt>
                <c:pt idx="47">
                  <c:v>4065.3060426929064</c:v>
                </c:pt>
                <c:pt idx="48">
                  <c:v>4030.0733351019885</c:v>
                </c:pt>
                <c:pt idx="49">
                  <c:v>3998.2213902283852</c:v>
                </c:pt>
                <c:pt idx="50">
                  <c:v>3968.4177605580394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61-44F1-A1D4-8DFE662C9383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Data'!$H$178:$BU$178</c15:sqref>
                  </c15:fullRef>
                </c:ext>
              </c:extLst>
              <c:f>'Talnagögn | Numerical Data'!$W$178:$BU$178</c:f>
              <c:numCache>
                <c:formatCode>0</c:formatCode>
                <c:ptCount val="51"/>
                <c:pt idx="19">
                  <c:v>1666.236516972165</c:v>
                </c:pt>
                <c:pt idx="20">
                  <c:v>1594.4587382185848</c:v>
                </c:pt>
                <c:pt idx="21">
                  <c:v>1594.8360012393337</c:v>
                </c:pt>
                <c:pt idx="22">
                  <c:v>1595.2136194098721</c:v>
                </c:pt>
                <c:pt idx="23">
                  <c:v>1595.5915916577999</c:v>
                </c:pt>
                <c:pt idx="24">
                  <c:v>1596.5150624515557</c:v>
                </c:pt>
                <c:pt idx="25">
                  <c:v>1597.4388851924232</c:v>
                </c:pt>
                <c:pt idx="26">
                  <c:v>1598.3630588224655</c:v>
                </c:pt>
                <c:pt idx="27">
                  <c:v>1599.2875822885101</c:v>
                </c:pt>
                <c:pt idx="28">
                  <c:v>1600.2124545421163</c:v>
                </c:pt>
                <c:pt idx="29">
                  <c:v>1601.1376745395512</c:v>
                </c:pt>
                <c:pt idx="30">
                  <c:v>1603.3303451010356</c:v>
                </c:pt>
                <c:pt idx="31">
                  <c:v>1603.3501389867031</c:v>
                </c:pt>
                <c:pt idx="32">
                  <c:v>1604.2759401105181</c:v>
                </c:pt>
                <c:pt idx="33">
                  <c:v>1605.2020855277888</c:v>
                </c:pt>
                <c:pt idx="34">
                  <c:v>1606.1285742158796</c:v>
                </c:pt>
                <c:pt idx="35">
                  <c:v>1607.0554051567069</c:v>
                </c:pt>
                <c:pt idx="36">
                  <c:v>1607.982577336707</c:v>
                </c:pt>
                <c:pt idx="37">
                  <c:v>1604.7423536489155</c:v>
                </c:pt>
                <c:pt idx="38">
                  <c:v>1603.8614339293924</c:v>
                </c:pt>
                <c:pt idx="39">
                  <c:v>1602.0063265612391</c:v>
                </c:pt>
                <c:pt idx="40">
                  <c:v>1602.4301875977844</c:v>
                </c:pt>
                <c:pt idx="41">
                  <c:v>1602.8543848725997</c:v>
                </c:pt>
                <c:pt idx="42">
                  <c:v>1603.2789173987028</c:v>
                </c:pt>
                <c:pt idx="43">
                  <c:v>1603.7037841934498</c:v>
                </c:pt>
                <c:pt idx="44">
                  <c:v>1604.1289842785134</c:v>
                </c:pt>
                <c:pt idx="45">
                  <c:v>1604.5545166798518</c:v>
                </c:pt>
                <c:pt idx="46">
                  <c:v>1604.9803804276901</c:v>
                </c:pt>
                <c:pt idx="47">
                  <c:v>1605.4065745564901</c:v>
                </c:pt>
                <c:pt idx="48">
                  <c:v>1605.8330981049282</c:v>
                </c:pt>
                <c:pt idx="49">
                  <c:v>1606.2599501158713</c:v>
                </c:pt>
                <c:pt idx="50">
                  <c:v>1606.6871296363506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61-44F1-A1D4-8DFE662C9383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Data'!$H$180:$BU$180</c15:sqref>
                  </c15:fullRef>
                </c:ext>
              </c:extLst>
              <c:f>'Talnagögn | Numerical Data'!$W$180:$BU$180</c:f>
              <c:numCache>
                <c:formatCode>0</c:formatCode>
                <c:ptCount val="51"/>
                <c:pt idx="19">
                  <c:v>17.149632836863123</c:v>
                </c:pt>
                <c:pt idx="20">
                  <c:v>19.387797784685631</c:v>
                </c:pt>
                <c:pt idx="21">
                  <c:v>29.765277784685622</c:v>
                </c:pt>
                <c:pt idx="22">
                  <c:v>39.651532762744118</c:v>
                </c:pt>
                <c:pt idx="23">
                  <c:v>50.029012762744131</c:v>
                </c:pt>
                <c:pt idx="24">
                  <c:v>60.222016180082811</c:v>
                </c:pt>
                <c:pt idx="25">
                  <c:v>70.5384521800828</c:v>
                </c:pt>
                <c:pt idx="26">
                  <c:v>72.71246151341613</c:v>
                </c:pt>
                <c:pt idx="27">
                  <c:v>74.889697513416152</c:v>
                </c:pt>
                <c:pt idx="28">
                  <c:v>77.066933513416146</c:v>
                </c:pt>
                <c:pt idx="29">
                  <c:v>79.12465289807686</c:v>
                </c:pt>
                <c:pt idx="30">
                  <c:v>81.301888898076882</c:v>
                </c:pt>
                <c:pt idx="31">
                  <c:v>83.469875913076891</c:v>
                </c:pt>
                <c:pt idx="32">
                  <c:v>85.647111913076884</c:v>
                </c:pt>
                <c:pt idx="33">
                  <c:v>87.824347913076878</c:v>
                </c:pt>
                <c:pt idx="34">
                  <c:v>90.001583913076871</c:v>
                </c:pt>
                <c:pt idx="35">
                  <c:v>92.178819913076865</c:v>
                </c:pt>
                <c:pt idx="36">
                  <c:v>94.356055913076872</c:v>
                </c:pt>
                <c:pt idx="37">
                  <c:v>96.533291913076908</c:v>
                </c:pt>
                <c:pt idx="38">
                  <c:v>98.710527913076845</c:v>
                </c:pt>
                <c:pt idx="39">
                  <c:v>100.88776391307687</c:v>
                </c:pt>
                <c:pt idx="40">
                  <c:v>103.06499991307687</c:v>
                </c:pt>
                <c:pt idx="41">
                  <c:v>105.24223591307688</c:v>
                </c:pt>
                <c:pt idx="42">
                  <c:v>107.41947191307688</c:v>
                </c:pt>
                <c:pt idx="43">
                  <c:v>109.59670791307687</c:v>
                </c:pt>
                <c:pt idx="44">
                  <c:v>111.77394391307686</c:v>
                </c:pt>
                <c:pt idx="45">
                  <c:v>113.9511799130769</c:v>
                </c:pt>
                <c:pt idx="46">
                  <c:v>116.12841591307691</c:v>
                </c:pt>
                <c:pt idx="47">
                  <c:v>118.30565191307687</c:v>
                </c:pt>
                <c:pt idx="48">
                  <c:v>120.48288791307687</c:v>
                </c:pt>
                <c:pt idx="49">
                  <c:v>122.66012391307687</c:v>
                </c:pt>
                <c:pt idx="50">
                  <c:v>124.83735991307687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1-44F1-A1D4-8DFE662C9383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Data'!$H$181:$BU$181</c15:sqref>
                  </c15:fullRef>
                </c:ext>
              </c:extLst>
              <c:f>'Talnagögn | Numerical Data'!$W$181:$BU$181</c:f>
              <c:numCache>
                <c:formatCode>0</c:formatCode>
                <c:ptCount val="51"/>
                <c:pt idx="19">
                  <c:v>26.561501825801315</c:v>
                </c:pt>
                <c:pt idx="20">
                  <c:v>32.763450946138619</c:v>
                </c:pt>
                <c:pt idx="21">
                  <c:v>32.757361256578406</c:v>
                </c:pt>
                <c:pt idx="22">
                  <c:v>32.719356057910773</c:v>
                </c:pt>
                <c:pt idx="23">
                  <c:v>32.647392415559807</c:v>
                </c:pt>
                <c:pt idx="24">
                  <c:v>32.629910369882964</c:v>
                </c:pt>
                <c:pt idx="25">
                  <c:v>32.598154332262311</c:v>
                </c:pt>
                <c:pt idx="26">
                  <c:v>32.58373048840167</c:v>
                </c:pt>
                <c:pt idx="27">
                  <c:v>32.547127426004408</c:v>
                </c:pt>
                <c:pt idx="28">
                  <c:v>32.598171997316058</c:v>
                </c:pt>
                <c:pt idx="29">
                  <c:v>32.604912718222295</c:v>
                </c:pt>
                <c:pt idx="30">
                  <c:v>32.584874475192009</c:v>
                </c:pt>
                <c:pt idx="31">
                  <c:v>32.607868729262918</c:v>
                </c:pt>
                <c:pt idx="32">
                  <c:v>32.629863214259785</c:v>
                </c:pt>
                <c:pt idx="33">
                  <c:v>32.610289275642572</c:v>
                </c:pt>
                <c:pt idx="34">
                  <c:v>32.599278699379283</c:v>
                </c:pt>
                <c:pt idx="35">
                  <c:v>32.610296674678466</c:v>
                </c:pt>
                <c:pt idx="36">
                  <c:v>32.585410491502444</c:v>
                </c:pt>
                <c:pt idx="37">
                  <c:v>32.574181024545396</c:v>
                </c:pt>
                <c:pt idx="38">
                  <c:v>32.580841707902437</c:v>
                </c:pt>
                <c:pt idx="39">
                  <c:v>32.614143355626766</c:v>
                </c:pt>
                <c:pt idx="40">
                  <c:v>32.622455265528515</c:v>
                </c:pt>
                <c:pt idx="41">
                  <c:v>32.644576098605285</c:v>
                </c:pt>
                <c:pt idx="42">
                  <c:v>32.677250055523473</c:v>
                </c:pt>
                <c:pt idx="43">
                  <c:v>32.674050479925427</c:v>
                </c:pt>
                <c:pt idx="44">
                  <c:v>32.589927176458332</c:v>
                </c:pt>
                <c:pt idx="45">
                  <c:v>32.564411347555506</c:v>
                </c:pt>
                <c:pt idx="46">
                  <c:v>32.520226787743923</c:v>
                </c:pt>
                <c:pt idx="47">
                  <c:v>32.487430154480535</c:v>
                </c:pt>
                <c:pt idx="48">
                  <c:v>32.477218848349821</c:v>
                </c:pt>
                <c:pt idx="49">
                  <c:v>32.470069405238064</c:v>
                </c:pt>
                <c:pt idx="50">
                  <c:v>32.467548121219806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61-44F1-A1D4-8DFE662C9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C729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37-4A6C-AB35-58EBF741833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37-4A6C-AB35-58EBF741833A}"/>
              </c:ext>
            </c:extLst>
          </c:dPt>
          <c:dPt>
            <c:idx val="2"/>
            <c:invertIfNegative val="0"/>
            <c:bubble3D val="0"/>
            <c:spPr>
              <a:solidFill>
                <a:srgbClr val="33CAB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37-4A6C-AB35-58EBF741833A}"/>
              </c:ext>
            </c:extLst>
          </c:dPt>
          <c:dPt>
            <c:idx val="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37-4A6C-AB35-58EBF741833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37-4A6C-AB35-58EBF741833A}"/>
              </c:ext>
            </c:extLst>
          </c:dPt>
          <c:cat>
            <c:strRef>
              <c:f>'Losun | Emissions'!$E$608:$E$612</c:f>
              <c:strCache>
                <c:ptCount val="5"/>
                <c:pt idx="0">
                  <c:v>Skógar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Önnur losun</c:v>
                </c:pt>
              </c:strCache>
            </c:strRef>
          </c:cat>
          <c:val>
            <c:numRef>
              <c:f>'Losun | Emissions'!$F$608:$F$612</c:f>
              <c:numCache>
                <c:formatCode>0</c:formatCode>
                <c:ptCount val="5"/>
                <c:pt idx="0">
                  <c:v>-534.16681294228749</c:v>
                </c:pt>
                <c:pt idx="1">
                  <c:v>1666.236516972165</c:v>
                </c:pt>
                <c:pt idx="2">
                  <c:v>5040.1391397011794</c:v>
                </c:pt>
                <c:pt idx="3">
                  <c:v>17.149632836863123</c:v>
                </c:pt>
                <c:pt idx="4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37-4A6C-AB35-58EBF741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64292409193102062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Data'!$D$186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240.88962953125974</c:v>
                </c:pt>
                <c:pt idx="8">
                  <c:v>246.63814450721583</c:v>
                </c:pt>
                <c:pt idx="9">
                  <c:v>253.7277143866624</c:v>
                </c:pt>
                <c:pt idx="10">
                  <c:v>261.24044557277625</c:v>
                </c:pt>
                <c:pt idx="11">
                  <c:v>271.9323448960136</c:v>
                </c:pt>
                <c:pt idx="12">
                  <c:v>263.14387366754238</c:v>
                </c:pt>
                <c:pt idx="13">
                  <c:v>269.88948682740778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B-4D33-8956-5979A53372FC}"/>
            </c:ext>
          </c:extLst>
        </c:ser>
        <c:ser>
          <c:idx val="3"/>
          <c:order val="1"/>
          <c:tx>
            <c:strRef>
              <c:f>'Talnagögn | Numerical Data'!$D$189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Data'!$H$189:$AV$189</c15:sqref>
                  </c15:fullRef>
                </c:ext>
              </c:extLst>
              <c:f>'Talnagögn | Numerical Data'!$H$189:$AP$189</c:f>
              <c:numCache>
                <c:formatCode>0</c:formatCode>
                <c:ptCount val="35"/>
                <c:pt idx="0">
                  <c:v>24.047576337889112</c:v>
                </c:pt>
                <c:pt idx="1">
                  <c:v>24.082324148546199</c:v>
                </c:pt>
                <c:pt idx="2">
                  <c:v>23.769880042566744</c:v>
                </c:pt>
                <c:pt idx="3">
                  <c:v>25.358552288181052</c:v>
                </c:pt>
                <c:pt idx="4">
                  <c:v>23.511691913238295</c:v>
                </c:pt>
                <c:pt idx="5">
                  <c:v>24.369333034297899</c:v>
                </c:pt>
                <c:pt idx="6">
                  <c:v>29.130172213641544</c:v>
                </c:pt>
                <c:pt idx="7">
                  <c:v>30.794804437747093</c:v>
                </c:pt>
                <c:pt idx="8">
                  <c:v>25.087722092314785</c:v>
                </c:pt>
                <c:pt idx="9">
                  <c:v>25.711454733258368</c:v>
                </c:pt>
                <c:pt idx="10">
                  <c:v>28.141265524350526</c:v>
                </c:pt>
                <c:pt idx="11">
                  <c:v>27.97624795758481</c:v>
                </c:pt>
                <c:pt idx="12">
                  <c:v>29.680243880568412</c:v>
                </c:pt>
                <c:pt idx="13">
                  <c:v>27.534034938695097</c:v>
                </c:pt>
                <c:pt idx="14">
                  <c:v>24.878557508700041</c:v>
                </c:pt>
                <c:pt idx="15">
                  <c:v>23.651195574136402</c:v>
                </c:pt>
                <c:pt idx="16">
                  <c:v>20.933260445908438</c:v>
                </c:pt>
                <c:pt idx="17">
                  <c:v>22.094069009775609</c:v>
                </c:pt>
                <c:pt idx="18">
                  <c:v>20.806926058186317</c:v>
                </c:pt>
                <c:pt idx="19">
                  <c:v>19.594887741361717</c:v>
                </c:pt>
                <c:pt idx="20">
                  <c:v>18.977178594716747</c:v>
                </c:pt>
                <c:pt idx="21">
                  <c:v>19.910738235913499</c:v>
                </c:pt>
                <c:pt idx="22">
                  <c:v>23.28835333692939</c:v>
                </c:pt>
                <c:pt idx="23">
                  <c:v>22.529173664781787</c:v>
                </c:pt>
                <c:pt idx="24">
                  <c:v>20.333615269107682</c:v>
                </c:pt>
                <c:pt idx="25">
                  <c:v>23.622353421286604</c:v>
                </c:pt>
                <c:pt idx="26">
                  <c:v>20.919392666383892</c:v>
                </c:pt>
                <c:pt idx="27">
                  <c:v>22.831786161708315</c:v>
                </c:pt>
                <c:pt idx="28">
                  <c:v>24.656019328569592</c:v>
                </c:pt>
                <c:pt idx="29">
                  <c:v>24.820520469234452</c:v>
                </c:pt>
                <c:pt idx="30">
                  <c:v>21.371358686044104</c:v>
                </c:pt>
                <c:pt idx="31">
                  <c:v>23.915745683132545</c:v>
                </c:pt>
                <c:pt idx="32">
                  <c:v>21.146687681680596</c:v>
                </c:pt>
                <c:pt idx="33">
                  <c:v>23.371421938971139</c:v>
                </c:pt>
                <c:pt idx="34">
                  <c:v>25.603799218887104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B-4D33-8956-5979A53372FC}"/>
            </c:ext>
          </c:extLst>
        </c:ser>
        <c:ser>
          <c:idx val="2"/>
          <c:order val="2"/>
          <c:tx>
            <c:strRef>
              <c:f>'Talnagögn | Numerical Data'!$D$188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Data'!$H$188:$AV$188</c15:sqref>
                  </c15:fullRef>
                </c:ext>
              </c:extLst>
              <c:f>'Talnagögn | Numerical Data'!$H$188:$AP$188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B-4D33-8956-5979A53372FC}"/>
            </c:ext>
          </c:extLst>
        </c:ser>
        <c:ser>
          <c:idx val="1"/>
          <c:order val="3"/>
          <c:tx>
            <c:strRef>
              <c:f>'Talnagögn | Numerical Data'!$D$187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7.4024912982947377</c:v>
                </c:pt>
                <c:pt idx="33" formatCode="0.0">
                  <c:v>8.2540954813473668</c:v>
                </c:pt>
                <c:pt idx="34" formatCode="0.0">
                  <c:v>6.4606265756631576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BB-4D33-8956-5979A5337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69570742332092"/>
          <c:y val="0.34908796296296291"/>
          <c:w val="0.21924167680358603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Data'!$D$185</c:f>
              <c:strCache>
                <c:ptCount val="1"/>
                <c:pt idx="0">
                  <c:v>Söguleg losun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Data'!$H$190:$AV$190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E-4999-94D4-23AA44BA90AC}"/>
            </c:ext>
          </c:extLst>
        </c:ser>
        <c:ser>
          <c:idx val="5"/>
          <c:order val="1"/>
          <c:tx>
            <c:strRef>
              <c:f>'Talnagögn | Numerical Data'!$D$191</c:f>
              <c:strCache>
                <c:ptCount val="1"/>
                <c:pt idx="0">
                  <c:v>Sviðsmynd byggð á aðgerðum stjórvalda</c:v>
                </c:pt>
              </c:strCache>
            </c:strRef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Data'!$H$196:$BU$196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E-4999-94D4-23AA44BA9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31914680321774"/>
          <c:y val="0.3127869421920268"/>
          <c:w val="0.27268686263637543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64551477667613266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Data'!$D$186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240.88962953125974</c:v>
                </c:pt>
                <c:pt idx="8">
                  <c:v>246.63814450721583</c:v>
                </c:pt>
                <c:pt idx="9">
                  <c:v>253.7277143866624</c:v>
                </c:pt>
                <c:pt idx="10">
                  <c:v>261.24044557277625</c:v>
                </c:pt>
                <c:pt idx="11">
                  <c:v>271.9323448960136</c:v>
                </c:pt>
                <c:pt idx="12">
                  <c:v>263.14387366754238</c:v>
                </c:pt>
                <c:pt idx="13">
                  <c:v>269.88948682740778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8-42B3-9D83-FB486CC270B7}"/>
            </c:ext>
          </c:extLst>
        </c:ser>
        <c:ser>
          <c:idx val="3"/>
          <c:order val="1"/>
          <c:tx>
            <c:strRef>
              <c:f>'Talnagögn | Numerical Data'!$D$189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Data'!$H$189:$AV$189</c:f>
              <c:numCache>
                <c:formatCode>0</c:formatCode>
                <c:ptCount val="41"/>
                <c:pt idx="0">
                  <c:v>24.047576337889112</c:v>
                </c:pt>
                <c:pt idx="1">
                  <c:v>24.082324148546199</c:v>
                </c:pt>
                <c:pt idx="2">
                  <c:v>23.769880042566744</c:v>
                </c:pt>
                <c:pt idx="3">
                  <c:v>25.358552288181052</c:v>
                </c:pt>
                <c:pt idx="4">
                  <c:v>23.511691913238295</c:v>
                </c:pt>
                <c:pt idx="5">
                  <c:v>24.369333034297899</c:v>
                </c:pt>
                <c:pt idx="6">
                  <c:v>29.130172213641544</c:v>
                </c:pt>
                <c:pt idx="7">
                  <c:v>30.794804437747093</c:v>
                </c:pt>
                <c:pt idx="8">
                  <c:v>25.087722092314785</c:v>
                </c:pt>
                <c:pt idx="9">
                  <c:v>25.711454733258368</c:v>
                </c:pt>
                <c:pt idx="10">
                  <c:v>28.141265524350526</c:v>
                </c:pt>
                <c:pt idx="11">
                  <c:v>27.97624795758481</c:v>
                </c:pt>
                <c:pt idx="12">
                  <c:v>29.680243880568412</c:v>
                </c:pt>
                <c:pt idx="13">
                  <c:v>27.534034938695097</c:v>
                </c:pt>
                <c:pt idx="14">
                  <c:v>24.878557508700041</c:v>
                </c:pt>
                <c:pt idx="15">
                  <c:v>23.651195574136402</c:v>
                </c:pt>
                <c:pt idx="16">
                  <c:v>20.933260445908438</c:v>
                </c:pt>
                <c:pt idx="17">
                  <c:v>22.094069009775609</c:v>
                </c:pt>
                <c:pt idx="18">
                  <c:v>20.806926058186317</c:v>
                </c:pt>
                <c:pt idx="19">
                  <c:v>19.594887741361717</c:v>
                </c:pt>
                <c:pt idx="20">
                  <c:v>18.977178594716747</c:v>
                </c:pt>
                <c:pt idx="21">
                  <c:v>19.910738235913499</c:v>
                </c:pt>
                <c:pt idx="22">
                  <c:v>23.28835333692939</c:v>
                </c:pt>
                <c:pt idx="23">
                  <c:v>22.529173664781787</c:v>
                </c:pt>
                <c:pt idx="24">
                  <c:v>20.333615269107682</c:v>
                </c:pt>
                <c:pt idx="25">
                  <c:v>23.622353421286604</c:v>
                </c:pt>
                <c:pt idx="26">
                  <c:v>20.919392666383892</c:v>
                </c:pt>
                <c:pt idx="27">
                  <c:v>22.831786161708315</c:v>
                </c:pt>
                <c:pt idx="28">
                  <c:v>24.656019328569592</c:v>
                </c:pt>
                <c:pt idx="29">
                  <c:v>24.820520469234452</c:v>
                </c:pt>
                <c:pt idx="30">
                  <c:v>21.371358686044104</c:v>
                </c:pt>
                <c:pt idx="31">
                  <c:v>23.915745683132545</c:v>
                </c:pt>
                <c:pt idx="32">
                  <c:v>21.146687681680596</c:v>
                </c:pt>
                <c:pt idx="33">
                  <c:v>23.371421938971139</c:v>
                </c:pt>
                <c:pt idx="34">
                  <c:v>25.603799218887104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2B3-9D83-FB486CC270B7}"/>
            </c:ext>
          </c:extLst>
        </c:ser>
        <c:ser>
          <c:idx val="2"/>
          <c:order val="2"/>
          <c:tx>
            <c:strRef>
              <c:f>'Talnagögn | Numerical Data'!$D$188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Data'!$H$188:$AV$188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8-42B3-9D83-FB486CC270B7}"/>
            </c:ext>
          </c:extLst>
        </c:ser>
        <c:ser>
          <c:idx val="1"/>
          <c:order val="3"/>
          <c:tx>
            <c:strRef>
              <c:f>'Talnagögn | Numerical Data'!$D$187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Data'!$H$187:$AV$187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7.4024912982947377</c:v>
                </c:pt>
                <c:pt idx="33" formatCode="0.0">
                  <c:v>8.2540954813473668</c:v>
                </c:pt>
                <c:pt idx="34" formatCode="0.0">
                  <c:v>6.4606265756631576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78-42B3-9D83-FB486CC270B7}"/>
            </c:ext>
          </c:extLst>
        </c:ser>
        <c:ser>
          <c:idx val="7"/>
          <c:order val="4"/>
          <c:tx>
            <c:v>Urðun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203.07099512084417</c:v>
                </c:pt>
                <c:pt idx="35">
                  <c:v>185.68906079907632</c:v>
                </c:pt>
                <c:pt idx="36">
                  <c:v>169.17555738802358</c:v>
                </c:pt>
                <c:pt idx="37">
                  <c:v>154.57147602264365</c:v>
                </c:pt>
                <c:pt idx="38">
                  <c:v>141.64236210513616</c:v>
                </c:pt>
                <c:pt idx="39">
                  <c:v>130.18949322666381</c:v>
                </c:pt>
                <c:pt idx="40">
                  <c:v>118.69913931129426</c:v>
                </c:pt>
                <c:pt idx="41">
                  <c:v>108.83927685624658</c:v>
                </c:pt>
                <c:pt idx="42">
                  <c:v>99.020765370694178</c:v>
                </c:pt>
                <c:pt idx="43">
                  <c:v>90.557235748745413</c:v>
                </c:pt>
                <c:pt idx="44">
                  <c:v>83.254431608987332</c:v>
                </c:pt>
                <c:pt idx="45">
                  <c:v>76.948543591549054</c:v>
                </c:pt>
                <c:pt idx="46">
                  <c:v>71.501210939693948</c:v>
                </c:pt>
                <c:pt idx="47">
                  <c:v>66.795400928146719</c:v>
                </c:pt>
                <c:pt idx="48">
                  <c:v>62.731954066673296</c:v>
                </c:pt>
                <c:pt idx="49">
                  <c:v>59.109007637705417</c:v>
                </c:pt>
                <c:pt idx="50">
                  <c:v>55.407544596502433</c:v>
                </c:pt>
                <c:pt idx="51">
                  <c:v>51.213114678866198</c:v>
                </c:pt>
                <c:pt idx="52">
                  <c:v>47.392172292351027</c:v>
                </c:pt>
                <c:pt idx="53">
                  <c:v>43.900097488078544</c:v>
                </c:pt>
                <c:pt idx="54">
                  <c:v>40.698589610222911</c:v>
                </c:pt>
                <c:pt idx="55">
                  <c:v>37.754684947969587</c:v>
                </c:pt>
                <c:pt idx="56">
                  <c:v>35.039933995867592</c:v>
                </c:pt>
                <c:pt idx="57">
                  <c:v>32.52971186245221</c:v>
                </c:pt>
                <c:pt idx="58">
                  <c:v>30.2026397947016</c:v>
                </c:pt>
                <c:pt idx="59">
                  <c:v>28.040099469342497</c:v>
                </c:pt>
                <c:pt idx="60">
                  <c:v>26.025824766616328</c:v>
                </c:pt>
                <c:pt idx="61">
                  <c:v>24.145558292087568</c:v>
                </c:pt>
                <c:pt idx="62">
                  <c:v>22.386762034073243</c:v>
                </c:pt>
                <c:pt idx="63">
                  <c:v>20.738373310340329</c:v>
                </c:pt>
                <c:pt idx="64">
                  <c:v>19.19059862775093</c:v>
                </c:pt>
                <c:pt idx="65">
                  <c:v>17.734739302334763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78-42B3-9D83-FB486CC270B7}"/>
            </c:ext>
          </c:extLst>
        </c:ser>
        <c:ser>
          <c:idx val="8"/>
          <c:order val="5"/>
          <c:tx>
            <c:v>Jarðgerð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 formatCode="0.0">
                  <c:v>6.4606265756631576</c:v>
                </c:pt>
                <c:pt idx="35" formatCode="0.0">
                  <c:v>6.7065906803646298</c:v>
                </c:pt>
                <c:pt idx="36" formatCode="0.0">
                  <c:v>6.9482246078937164</c:v>
                </c:pt>
                <c:pt idx="37" formatCode="0.0">
                  <c:v>7.1898585354228022</c:v>
                </c:pt>
                <c:pt idx="38" formatCode="0.0">
                  <c:v>7.4314924629518879</c:v>
                </c:pt>
                <c:pt idx="39" formatCode="0.0">
                  <c:v>7.6731263904809754</c:v>
                </c:pt>
                <c:pt idx="40" formatCode="0.0">
                  <c:v>7.9147603180100612</c:v>
                </c:pt>
                <c:pt idx="41" formatCode="0.0">
                  <c:v>8.1005818364611777</c:v>
                </c:pt>
                <c:pt idx="42" formatCode="0.0">
                  <c:v>8.2864033549122933</c:v>
                </c:pt>
                <c:pt idx="43" formatCode="0.0">
                  <c:v>8.4722248733634089</c:v>
                </c:pt>
                <c:pt idx="44" formatCode="0.0">
                  <c:v>8.6580463918145245</c:v>
                </c:pt>
                <c:pt idx="45" formatCode="0.0">
                  <c:v>8.8438679102656419</c:v>
                </c:pt>
                <c:pt idx="46" formatCode="0.0">
                  <c:v>9.0296894287167557</c:v>
                </c:pt>
                <c:pt idx="47" formatCode="0.0">
                  <c:v>9.2155109471678731</c:v>
                </c:pt>
                <c:pt idx="48" formatCode="0.0">
                  <c:v>9.4013324656189869</c:v>
                </c:pt>
                <c:pt idx="49" formatCode="0.0">
                  <c:v>9.5871539840701043</c:v>
                </c:pt>
                <c:pt idx="50" formatCode="0.0">
                  <c:v>9.7729755025212182</c:v>
                </c:pt>
                <c:pt idx="51" formatCode="0.0">
                  <c:v>9.9587970209723338</c:v>
                </c:pt>
                <c:pt idx="52" formatCode="0.0">
                  <c:v>10.144618539423451</c:v>
                </c:pt>
                <c:pt idx="53" formatCode="0.0">
                  <c:v>10.330440057874565</c:v>
                </c:pt>
                <c:pt idx="54" formatCode="0.0">
                  <c:v>10.516261576325682</c:v>
                </c:pt>
                <c:pt idx="55" formatCode="0.0">
                  <c:v>10.702083094776798</c:v>
                </c:pt>
                <c:pt idx="56" formatCode="0.0">
                  <c:v>10.887904613227914</c:v>
                </c:pt>
                <c:pt idx="57" formatCode="0.0">
                  <c:v>11.073726131679029</c:v>
                </c:pt>
                <c:pt idx="58" formatCode="0.0">
                  <c:v>11.259547650130145</c:v>
                </c:pt>
                <c:pt idx="59" formatCode="0.0">
                  <c:v>11.445369168581262</c:v>
                </c:pt>
                <c:pt idx="60" formatCode="0.0">
                  <c:v>11.631190687032376</c:v>
                </c:pt>
                <c:pt idx="61" formatCode="0.0">
                  <c:v>11.817012205483492</c:v>
                </c:pt>
                <c:pt idx="62" formatCode="0.0">
                  <c:v>12.002833723934607</c:v>
                </c:pt>
                <c:pt idx="63" formatCode="0.0">
                  <c:v>12.188655242385723</c:v>
                </c:pt>
                <c:pt idx="64" formatCode="0.0">
                  <c:v>12.374476760836838</c:v>
                </c:pt>
                <c:pt idx="65" formatCode="0.0">
                  <c:v>12.560298279287954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78-42B3-9D83-FB486CC270B7}"/>
            </c:ext>
          </c:extLst>
        </c:ser>
        <c:ser>
          <c:idx val="9"/>
          <c:order val="6"/>
          <c:tx>
            <c:v>Brennsla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 formatCode="0.0">
                  <c:v>7.4720719590998144</c:v>
                </c:pt>
                <c:pt idx="35" formatCode="0.0">
                  <c:v>7.4720719590998144</c:v>
                </c:pt>
                <c:pt idx="36" formatCode="0.0">
                  <c:v>7.4720719590998144</c:v>
                </c:pt>
                <c:pt idx="37" formatCode="0.0">
                  <c:v>7.4720719590998144</c:v>
                </c:pt>
                <c:pt idx="38" formatCode="0.0">
                  <c:v>7.4720719590998144</c:v>
                </c:pt>
                <c:pt idx="39" formatCode="0.0">
                  <c:v>7.4720719590998144</c:v>
                </c:pt>
                <c:pt idx="40" formatCode="0.0">
                  <c:v>11.302496583237762</c:v>
                </c:pt>
                <c:pt idx="41" formatCode="0.0">
                  <c:v>15.107143526660492</c:v>
                </c:pt>
                <c:pt idx="42" formatCode="0.0">
                  <c:v>15.107143526660492</c:v>
                </c:pt>
                <c:pt idx="43" formatCode="0.0">
                  <c:v>15.107143526660492</c:v>
                </c:pt>
                <c:pt idx="44" formatCode="0.0">
                  <c:v>15.107143526660492</c:v>
                </c:pt>
                <c:pt idx="45" formatCode="0.0">
                  <c:v>15.107143526660492</c:v>
                </c:pt>
                <c:pt idx="46" formatCode="0.0">
                  <c:v>15.107143526660492</c:v>
                </c:pt>
                <c:pt idx="47" formatCode="0.0">
                  <c:v>15.107143526660492</c:v>
                </c:pt>
                <c:pt idx="48" formatCode="0.0">
                  <c:v>15.107143526660492</c:v>
                </c:pt>
                <c:pt idx="49" formatCode="0.0">
                  <c:v>15.107143526660492</c:v>
                </c:pt>
                <c:pt idx="50" formatCode="0.0">
                  <c:v>15.107143526660492</c:v>
                </c:pt>
                <c:pt idx="51" formatCode="0.0">
                  <c:v>15.107143526660492</c:v>
                </c:pt>
                <c:pt idx="52" formatCode="0.0">
                  <c:v>15.107143526660492</c:v>
                </c:pt>
                <c:pt idx="53" formatCode="0.0">
                  <c:v>15.107143526660492</c:v>
                </c:pt>
                <c:pt idx="54" formatCode="0.0">
                  <c:v>15.107143526660492</c:v>
                </c:pt>
                <c:pt idx="55" formatCode="0.0">
                  <c:v>15.107143526660492</c:v>
                </c:pt>
                <c:pt idx="56" formatCode="0.0">
                  <c:v>15.107143526660492</c:v>
                </c:pt>
                <c:pt idx="57" formatCode="0.0">
                  <c:v>15.107143526660492</c:v>
                </c:pt>
                <c:pt idx="58" formatCode="0.0">
                  <c:v>15.107143526660492</c:v>
                </c:pt>
                <c:pt idx="59" formatCode="0.0">
                  <c:v>15.107143526660492</c:v>
                </c:pt>
                <c:pt idx="60" formatCode="0.0">
                  <c:v>15.107143526660492</c:v>
                </c:pt>
                <c:pt idx="61" formatCode="0.0">
                  <c:v>15.107143526660492</c:v>
                </c:pt>
                <c:pt idx="62" formatCode="0.0">
                  <c:v>15.107143526660492</c:v>
                </c:pt>
                <c:pt idx="63" formatCode="0.0">
                  <c:v>15.107143526660492</c:v>
                </c:pt>
                <c:pt idx="64" formatCode="0.0">
                  <c:v>15.107143526660492</c:v>
                </c:pt>
                <c:pt idx="65" formatCode="0.0">
                  <c:v>15.107143526660492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78-42B3-9D83-FB486CC270B7}"/>
            </c:ext>
          </c:extLst>
        </c:ser>
        <c:ser>
          <c:idx val="10"/>
          <c:order val="7"/>
          <c:tx>
            <c:v>Fráveita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Data'!$H$195:$BU$195</c:f>
              <c:numCache>
                <c:formatCode>0</c:formatCode>
                <c:ptCount val="66"/>
                <c:pt idx="34">
                  <c:v>25.603799218887104</c:v>
                </c:pt>
                <c:pt idx="35">
                  <c:v>23.877732666621405</c:v>
                </c:pt>
                <c:pt idx="36">
                  <c:v>24.205011391708112</c:v>
                </c:pt>
                <c:pt idx="37">
                  <c:v>24.521266879614888</c:v>
                </c:pt>
                <c:pt idx="38">
                  <c:v>24.833201575975455</c:v>
                </c:pt>
                <c:pt idx="39">
                  <c:v>25.140883525923154</c:v>
                </c:pt>
                <c:pt idx="40">
                  <c:v>25.445367429024706</c:v>
                </c:pt>
                <c:pt idx="41">
                  <c:v>25.706085800895906</c:v>
                </c:pt>
                <c:pt idx="42">
                  <c:v>25.960817034801071</c:v>
                </c:pt>
                <c:pt idx="43">
                  <c:v>26.206805302840039</c:v>
                </c:pt>
                <c:pt idx="44">
                  <c:v>26.447350793979666</c:v>
                </c:pt>
                <c:pt idx="45">
                  <c:v>26.682895801586639</c:v>
                </c:pt>
                <c:pt idx="46">
                  <c:v>26.912827919460931</c:v>
                </c:pt>
                <c:pt idx="47">
                  <c:v>27.135582109535786</c:v>
                </c:pt>
                <c:pt idx="48">
                  <c:v>27.350750101011172</c:v>
                </c:pt>
                <c:pt idx="49">
                  <c:v>27.558774187253789</c:v>
                </c:pt>
                <c:pt idx="50">
                  <c:v>27.754312825296658</c:v>
                </c:pt>
                <c:pt idx="51">
                  <c:v>27.943049059611436</c:v>
                </c:pt>
                <c:pt idx="52">
                  <c:v>28.125788672729264</c:v>
                </c:pt>
                <c:pt idx="53">
                  <c:v>28.29882320488327</c:v>
                </c:pt>
                <c:pt idx="54">
                  <c:v>28.464194010073562</c:v>
                </c:pt>
                <c:pt idx="55">
                  <c:v>28.620744321033413</c:v>
                </c:pt>
                <c:pt idx="56">
                  <c:v>28.770345378929594</c:v>
                </c:pt>
                <c:pt idx="57">
                  <c:v>28.911636281095369</c:v>
                </c:pt>
                <c:pt idx="58">
                  <c:v>29.031518339363295</c:v>
                </c:pt>
                <c:pt idx="59">
                  <c:v>29.146322385734329</c:v>
                </c:pt>
                <c:pt idx="60">
                  <c:v>29.254211201608371</c:v>
                </c:pt>
                <c:pt idx="61">
                  <c:v>29.346413888735313</c:v>
                </c:pt>
                <c:pt idx="62">
                  <c:v>29.43002196906528</c:v>
                </c:pt>
                <c:pt idx="63">
                  <c:v>29.508267586431785</c:v>
                </c:pt>
                <c:pt idx="64">
                  <c:v>29.581831192168195</c:v>
                </c:pt>
                <c:pt idx="65">
                  <c:v>29.642887595940742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78-42B3-9D83-FB486CC2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5565064989638786"/>
          <c:y val="0.34614814814814815"/>
          <c:w val="0.21863768942262518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1999567160661"/>
          <c:y val="8.9189796939604937E-2"/>
          <c:w val="0.4425125047437507"/>
          <c:h val="0.80975822874341008"/>
        </c:manualLayout>
      </c:layout>
      <c:doughnut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8-4EB1-881D-C9DD7FDFC73D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28-4EB1-881D-C9DD7FDFC73D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28-4EB1-881D-C9DD7FDFC73D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8-4EB1-881D-C9DD7FDFC73D}"/>
              </c:ext>
            </c:extLst>
          </c:dPt>
          <c:dLbls>
            <c:dLbl>
              <c:idx val="0"/>
              <c:layout>
                <c:manualLayout>
                  <c:x val="-0.3408161689982348"/>
                  <c:y val="0.13015517269158641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1CA3378-0990-4D43-AB65-2DA8B490068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EFA0DF0-0B2F-431A-9E7E-759C2BC5DECD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91D3CC0-0B78-427B-B747-2AB30309D74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D28-4EB1-881D-C9DD7FDFC73D}"/>
                </c:ext>
              </c:extLst>
            </c:dLbl>
            <c:dLbl>
              <c:idx val="1"/>
              <c:layout>
                <c:manualLayout>
                  <c:x val="-0.27521075976863152"/>
                  <c:y val="-0.11174906637892325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Enteric Fermentation</a:t>
                    </a:r>
                  </a:p>
                  <a:p>
                    <a:fld id="{ED408053-769C-4AA3-9FA1-ABE7486722A3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000" b="0"/>
                      <a:t>43%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78574112480484"/>
                      <c:h val="0.1847760628732761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D28-4EB1-881D-C9DD7FDFC73D}"/>
                </c:ext>
              </c:extLst>
            </c:dLbl>
            <c:dLbl>
              <c:idx val="2"/>
              <c:layout>
                <c:manualLayout>
                  <c:x val="0.26202075477355313"/>
                  <c:y val="-0.12840118164099212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5AF9D187-0CC8-46D6-A529-675154DCAD67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A276227C-079D-406C-91B4-450DE1557FC5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228021815031548"/>
                      <c:h val="0.1908549617643260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D28-4EB1-881D-C9DD7FDFC73D}"/>
                </c:ext>
              </c:extLst>
            </c:dLbl>
            <c:dLbl>
              <c:idx val="3"/>
              <c:layout>
                <c:manualLayout>
                  <c:x val="0.27391883640480558"/>
                  <c:y val="8.115186947426833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65A4821-D099-4718-8019-D11A044D48C6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DDB8585-06F9-441B-9004-FE1ACC1D30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72478462032006"/>
                      <c:h val="0.236610975923282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D28-4EB1-881D-C9DD7FDFC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Emissions'!$AI$464:$AI$467</c:f>
              <c:strCache>
                <c:ptCount val="4"/>
                <c:pt idx="0">
                  <c:v>Agricultural Soils</c:v>
                </c:pt>
                <c:pt idx="1">
                  <c:v>Enteric Fermentation</c:v>
                </c:pt>
                <c:pt idx="2">
                  <c:v>Manure Management</c:v>
                </c:pt>
                <c:pt idx="3">
                  <c:v>Liming and CO₂-Emissions from Fertilizers</c:v>
                </c:pt>
              </c:strCache>
            </c:strRef>
          </c:cat>
          <c:val>
            <c:numRef>
              <c:f>'Losun | Emissions'!$F$464:$F$467</c:f>
              <c:numCache>
                <c:formatCode>0</c:formatCode>
                <c:ptCount val="4"/>
                <c:pt idx="0">
                  <c:v>301.35196713268823</c:v>
                </c:pt>
                <c:pt idx="1">
                  <c:v>276.92184895476237</c:v>
                </c:pt>
                <c:pt idx="2">
                  <c:v>77.790913401656695</c:v>
                </c:pt>
                <c:pt idx="3" formatCode="0.0">
                  <c:v>5.6750943749915432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28-4EB1-881D-C9DD7FDFC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7-4B8D-B064-54D17A726C5C}"/>
              </c:ext>
            </c:extLst>
          </c:dPt>
          <c:dPt>
            <c:idx val="1"/>
            <c:bubble3D val="0"/>
            <c:spPr>
              <a:solidFill>
                <a:srgbClr val="99E5D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17-4B8D-B064-54D17A726C5C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717-4B8D-B064-54D17A726C5C}"/>
              </c:ext>
            </c:extLst>
          </c:dPt>
          <c:dPt>
            <c:idx val="3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7-4B8D-B064-54D17A726C5C}"/>
              </c:ext>
            </c:extLst>
          </c:dPt>
          <c:dPt>
            <c:idx val="4"/>
            <c:bubble3D val="0"/>
            <c:spPr>
              <a:solidFill>
                <a:srgbClr val="3C72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717-4B8D-B064-54D17A726C5C}"/>
              </c:ext>
            </c:extLst>
          </c:dPt>
          <c:dPt>
            <c:idx val="5"/>
            <c:bubble3D val="0"/>
            <c:spPr>
              <a:solidFill>
                <a:srgbClr val="BDB4B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717-4B8D-B064-54D17A726C5C}"/>
              </c:ext>
            </c:extLst>
          </c:dPt>
          <c:dLbls>
            <c:dLbl>
              <c:idx val="0"/>
              <c:layout>
                <c:manualLayout>
                  <c:x val="0.23075949250366345"/>
                  <c:y val="0.12179506480417536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1112374736"/>
                      <c:h val="0.191275074579243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717-4B8D-B064-54D17A726C5C}"/>
                </c:ext>
              </c:extLst>
            </c:dLbl>
            <c:dLbl>
              <c:idx val="1"/>
              <c:layout>
                <c:manualLayout>
                  <c:x val="-0.22663859878858936"/>
                  <c:y val="3.9918304611635487E-2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717-4B8D-B064-54D17A726C5C}"/>
                </c:ext>
              </c:extLst>
            </c:dLbl>
            <c:dLbl>
              <c:idx val="2"/>
              <c:layout>
                <c:manualLayout>
                  <c:x val="-0.23275053680649635"/>
                  <c:y val="-0.1680626715392628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717-4B8D-B064-54D17A726C5C}"/>
                </c:ext>
              </c:extLst>
            </c:dLbl>
            <c:dLbl>
              <c:idx val="3"/>
              <c:layout>
                <c:manualLayout>
                  <c:x val="0.21025885267119285"/>
                  <c:y val="-0.17394266355140686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096730699235446"/>
                      <c:h val="0.1929973818781715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717-4B8D-B064-54D17A726C5C}"/>
                </c:ext>
              </c:extLst>
            </c:dLbl>
            <c:dLbl>
              <c:idx val="4"/>
              <c:layout>
                <c:manualLayout>
                  <c:x val="0.26341763617297753"/>
                  <c:y val="-0.110658044349003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717-4B8D-B064-54D17A726C5C}"/>
                </c:ext>
              </c:extLst>
            </c:dLbl>
            <c:dLbl>
              <c:idx val="5"/>
              <c:layout>
                <c:manualLayout>
                  <c:x val="0.24437798861053051"/>
                  <c:y val="4.399622115774431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7717-4B8D-B064-54D17A726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Emissions'!$AI$474:$AI$479</c:f>
              <c:strCache>
                <c:ptCount val="6"/>
                <c:pt idx="0">
                  <c:v>Cultivation of Organic Soils (N₂O)</c:v>
                </c:pt>
                <c:pt idx="1">
                  <c:v>Cattle</c:v>
                </c:pt>
                <c:pt idx="2">
                  <c:v>Sheep</c:v>
                </c:pt>
                <c:pt idx="3">
                  <c:v>Fertilizer Use</c:v>
                </c:pt>
                <c:pt idx="4">
                  <c:v>Horses</c:v>
                </c:pt>
                <c:pt idx="5">
                  <c:v>Other Emissions</c:v>
                </c:pt>
              </c:strCache>
            </c:strRef>
          </c:cat>
          <c:val>
            <c:numRef>
              <c:f>'Losun | Emissions'!$F$474:$F$479</c:f>
              <c:numCache>
                <c:formatCode>0</c:formatCode>
                <c:ptCount val="6"/>
                <c:pt idx="0">
                  <c:v>191.77623947103135</c:v>
                </c:pt>
                <c:pt idx="1">
                  <c:v>179.74200260372518</c:v>
                </c:pt>
                <c:pt idx="2">
                  <c:v>130.38455090171291</c:v>
                </c:pt>
                <c:pt idx="3">
                  <c:v>114.9860604505522</c:v>
                </c:pt>
                <c:pt idx="4">
                  <c:v>24.944859589682125</c:v>
                </c:pt>
                <c:pt idx="5">
                  <c:v>19.906110847395098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17-4B8D-B064-54D17A72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4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713276588747125"/>
          <c:y val="0.10037870405362004"/>
          <c:w val="0.46487433487944474"/>
          <c:h val="0.81089760944000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DA-4B22-B96D-509E1BAE966C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DA-4B22-B96D-509E1BAE966C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DA-4B22-B96D-509E1BAE966C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DA-4B22-B96D-509E1BAE966C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C96FB7D-4611-4413-A89B-C9595055433E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03D148E-BFC3-46AB-9C21-92A08784A688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1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721F7C8-4257-4D13-A026-1BFE3281E2FD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1DA-4B22-B96D-509E1BAE966C}"/>
                </c:ext>
              </c:extLst>
            </c:dLbl>
            <c:dLbl>
              <c:idx val="1"/>
              <c:layout>
                <c:manualLayout>
                  <c:x val="-0.24776510162855331"/>
                  <c:y val="0.1021787446027543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1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1DA-4B22-B96D-509E1BAE966C}"/>
                </c:ext>
              </c:extLst>
            </c:dLbl>
            <c:dLbl>
              <c:idx val="2"/>
              <c:layout>
                <c:manualLayout>
                  <c:x val="-0.25582399498671532"/>
                  <c:y val="-1.1997720778813035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1DA-4B22-B96D-509E1BAE966C}"/>
                </c:ext>
              </c:extLst>
            </c:dLbl>
            <c:dLbl>
              <c:idx val="3"/>
              <c:layout>
                <c:manualLayout>
                  <c:x val="-0.26960084777497278"/>
                  <c:y val="-0.27628480491544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1DA-4B22-B96D-509E1BAE9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Emissions'!$AI$361:$AI$364</c:f>
              <c:strCache>
                <c:ptCount val="4"/>
                <c:pt idx="0">
                  <c:v>Aluminium Production</c:v>
                </c:pt>
                <c:pt idx="1">
                  <c:v>Ferrosilicon and Silicon Metal Production</c:v>
                </c:pt>
                <c:pt idx="2">
                  <c:v>F-Gases</c:v>
                </c:pt>
                <c:pt idx="3">
                  <c:v>Other Emissions</c:v>
                </c:pt>
              </c:strCache>
            </c:strRef>
          </c:cat>
          <c:val>
            <c:numRef>
              <c:f>'Losun | Emissions'!$F$361:$F$364</c:f>
              <c:numCache>
                <c:formatCode>0</c:formatCode>
                <c:ptCount val="4"/>
                <c:pt idx="0">
                  <c:v>1360.4102725798757</c:v>
                </c:pt>
                <c:pt idx="1">
                  <c:v>527.31915978550001</c:v>
                </c:pt>
                <c:pt idx="2">
                  <c:v>107.78462088442339</c:v>
                </c:pt>
                <c:pt idx="3">
                  <c:v>12.705634005409333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A-4B22-B96D-509E1BAE9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55413819564927269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Data'!$E$103</c:f>
              <c:strCache>
                <c:ptCount val="1"/>
                <c:pt idx="0">
                  <c:v>Agricultural Soils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Data'!$H$103:$AV$103</c15:sqref>
                  </c15:fullRef>
                </c:ext>
              </c:extLst>
              <c:f>'Talnagögn | Numerical Data'!$H$103:$AP$103</c:f>
              <c:numCache>
                <c:formatCode>0</c:formatCode>
                <c:ptCount val="35"/>
                <c:pt idx="0">
                  <c:v>272.73217367997108</c:v>
                </c:pt>
                <c:pt idx="1">
                  <c:v>276.96090969908551</c:v>
                </c:pt>
                <c:pt idx="2">
                  <c:v>272.67970624814905</c:v>
                </c:pt>
                <c:pt idx="3">
                  <c:v>278.33042604362845</c:v>
                </c:pt>
                <c:pt idx="4">
                  <c:v>285.99123137561691</c:v>
                </c:pt>
                <c:pt idx="5">
                  <c:v>283.98885385303362</c:v>
                </c:pt>
                <c:pt idx="6">
                  <c:v>293.20023283605383</c:v>
                </c:pt>
                <c:pt idx="7">
                  <c:v>292.59956534313091</c:v>
                </c:pt>
                <c:pt idx="8">
                  <c:v>298.39993126484853</c:v>
                </c:pt>
                <c:pt idx="9">
                  <c:v>303.84780811163074</c:v>
                </c:pt>
                <c:pt idx="10">
                  <c:v>303.41183115402549</c:v>
                </c:pt>
                <c:pt idx="11">
                  <c:v>302.83366799399079</c:v>
                </c:pt>
                <c:pt idx="12">
                  <c:v>296.99567684118847</c:v>
                </c:pt>
                <c:pt idx="13">
                  <c:v>295.23629241947941</c:v>
                </c:pt>
                <c:pt idx="14">
                  <c:v>299.40308232465537</c:v>
                </c:pt>
                <c:pt idx="15">
                  <c:v>301.89676069902202</c:v>
                </c:pt>
                <c:pt idx="16">
                  <c:v>318.17202647627505</c:v>
                </c:pt>
                <c:pt idx="17">
                  <c:v>328.13462157724956</c:v>
                </c:pt>
                <c:pt idx="18">
                  <c:v>336.97699269089435</c:v>
                </c:pt>
                <c:pt idx="19">
                  <c:v>318.96944016248591</c:v>
                </c:pt>
                <c:pt idx="20">
                  <c:v>311.16616142351131</c:v>
                </c:pt>
                <c:pt idx="21">
                  <c:v>308.66967709544701</c:v>
                </c:pt>
                <c:pt idx="22">
                  <c:v>314.49212919552951</c:v>
                </c:pt>
                <c:pt idx="23">
                  <c:v>311.72955687912537</c:v>
                </c:pt>
                <c:pt idx="24">
                  <c:v>328.85343196195623</c:v>
                </c:pt>
                <c:pt idx="25">
                  <c:v>313.71657824064454</c:v>
                </c:pt>
                <c:pt idx="26">
                  <c:v>308.76298051471997</c:v>
                </c:pt>
                <c:pt idx="27">
                  <c:v>319.41894425621365</c:v>
                </c:pt>
                <c:pt idx="28">
                  <c:v>309.4473666101498</c:v>
                </c:pt>
                <c:pt idx="29">
                  <c:v>301.73094829564462</c:v>
                </c:pt>
                <c:pt idx="30">
                  <c:v>305.44270632449366</c:v>
                </c:pt>
                <c:pt idx="31">
                  <c:v>309.84892177163869</c:v>
                </c:pt>
                <c:pt idx="32">
                  <c:v>304.59250950679706</c:v>
                </c:pt>
                <c:pt idx="33">
                  <c:v>290.57427856053653</c:v>
                </c:pt>
                <c:pt idx="34">
                  <c:v>301.35196713268823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C-448F-8A86-141586B35279}"/>
            </c:ext>
          </c:extLst>
        </c:ser>
        <c:ser>
          <c:idx val="0"/>
          <c:order val="1"/>
          <c:tx>
            <c:strRef>
              <c:f>'Talnagögn | Numerical Data'!$E$101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Data'!$H$101:$AV$101</c15:sqref>
                  </c15:fullRef>
                </c:ext>
              </c:extLst>
              <c:f>'Talnagögn | Numerical Data'!$H$101:$AP$101</c:f>
              <c:numCache>
                <c:formatCode>0</c:formatCode>
                <c:ptCount val="35"/>
                <c:pt idx="0">
                  <c:v>340.21062321046276</c:v>
                </c:pt>
                <c:pt idx="1">
                  <c:v>329.84012206790891</c:v>
                </c:pt>
                <c:pt idx="2">
                  <c:v>316.79026633681087</c:v>
                </c:pt>
                <c:pt idx="3">
                  <c:v>316.43602698274168</c:v>
                </c:pt>
                <c:pt idx="4">
                  <c:v>318.10693799025654</c:v>
                </c:pt>
                <c:pt idx="5">
                  <c:v>304.76592000916486</c:v>
                </c:pt>
                <c:pt idx="6">
                  <c:v>308.70072284552242</c:v>
                </c:pt>
                <c:pt idx="7">
                  <c:v>310.45470085015353</c:v>
                </c:pt>
                <c:pt idx="8">
                  <c:v>317.61891641515973</c:v>
                </c:pt>
                <c:pt idx="9">
                  <c:v>313.86000302750716</c:v>
                </c:pt>
                <c:pt idx="10">
                  <c:v>301.86970867519489</c:v>
                </c:pt>
                <c:pt idx="11">
                  <c:v>302.51465204071883</c:v>
                </c:pt>
                <c:pt idx="12">
                  <c:v>296.29603021944854</c:v>
                </c:pt>
                <c:pt idx="13">
                  <c:v>291.90027594767957</c:v>
                </c:pt>
                <c:pt idx="14">
                  <c:v>287.01753862941518</c:v>
                </c:pt>
                <c:pt idx="15">
                  <c:v>289.09635516417899</c:v>
                </c:pt>
                <c:pt idx="16">
                  <c:v>295.74983027590594</c:v>
                </c:pt>
                <c:pt idx="17">
                  <c:v>301.40888529166801</c:v>
                </c:pt>
                <c:pt idx="18">
                  <c:v>305.00789764075608</c:v>
                </c:pt>
                <c:pt idx="19">
                  <c:v>310.69393472272668</c:v>
                </c:pt>
                <c:pt idx="20">
                  <c:v>310.67361374527155</c:v>
                </c:pt>
                <c:pt idx="21">
                  <c:v>309.7448116980255</c:v>
                </c:pt>
                <c:pt idx="22">
                  <c:v>303.00401687822438</c:v>
                </c:pt>
                <c:pt idx="23">
                  <c:v>297.60262794740527</c:v>
                </c:pt>
                <c:pt idx="24">
                  <c:v>315.28994779984311</c:v>
                </c:pt>
                <c:pt idx="25">
                  <c:v>318.84683120818983</c:v>
                </c:pt>
                <c:pt idx="26">
                  <c:v>321.38202560656578</c:v>
                </c:pt>
                <c:pt idx="27">
                  <c:v>314.99073485987992</c:v>
                </c:pt>
                <c:pt idx="28">
                  <c:v>306.66411140956745</c:v>
                </c:pt>
                <c:pt idx="29">
                  <c:v>298.08470179558856</c:v>
                </c:pt>
                <c:pt idx="30">
                  <c:v>293.23908428417161</c:v>
                </c:pt>
                <c:pt idx="31">
                  <c:v>292.24412101346076</c:v>
                </c:pt>
                <c:pt idx="32">
                  <c:v>288.46071399180187</c:v>
                </c:pt>
                <c:pt idx="33">
                  <c:v>282.25773718888536</c:v>
                </c:pt>
                <c:pt idx="34">
                  <c:v>276.92184895476237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C-448F-8A86-141586B35279}"/>
            </c:ext>
          </c:extLst>
        </c:ser>
        <c:ser>
          <c:idx val="1"/>
          <c:order val="2"/>
          <c:tx>
            <c:strRef>
              <c:f>'Talnagögn | Numerical Data'!$E$102</c:f>
              <c:strCache>
                <c:ptCount val="1"/>
                <c:pt idx="0">
                  <c:v>Manure Management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Data'!$H$102:$AV$102</c15:sqref>
                  </c15:fullRef>
                </c:ext>
              </c:extLst>
              <c:f>'Talnagögn | Numerical Data'!$H$102:$AP$102</c:f>
              <c:numCache>
                <c:formatCode>0</c:formatCode>
                <c:ptCount val="35"/>
                <c:pt idx="0">
                  <c:v>99.31953098841845</c:v>
                </c:pt>
                <c:pt idx="1">
                  <c:v>96.251185998896489</c:v>
                </c:pt>
                <c:pt idx="2">
                  <c:v>90.29987164134144</c:v>
                </c:pt>
                <c:pt idx="3">
                  <c:v>90.329240624516103</c:v>
                </c:pt>
                <c:pt idx="4">
                  <c:v>90.014655521001913</c:v>
                </c:pt>
                <c:pt idx="5">
                  <c:v>87.582804935478237</c:v>
                </c:pt>
                <c:pt idx="6">
                  <c:v>89.009598228573793</c:v>
                </c:pt>
                <c:pt idx="7">
                  <c:v>88.770985518067647</c:v>
                </c:pt>
                <c:pt idx="8">
                  <c:v>91.020756411825005</c:v>
                </c:pt>
                <c:pt idx="9">
                  <c:v>88.556738280001539</c:v>
                </c:pt>
                <c:pt idx="10">
                  <c:v>86.950913675874176</c:v>
                </c:pt>
                <c:pt idx="11">
                  <c:v>87.926012121221845</c:v>
                </c:pt>
                <c:pt idx="12">
                  <c:v>85.20078878573473</c:v>
                </c:pt>
                <c:pt idx="13">
                  <c:v>82.869155377592392</c:v>
                </c:pt>
                <c:pt idx="14">
                  <c:v>81.788602467980581</c:v>
                </c:pt>
                <c:pt idx="15">
                  <c:v>82.392481139600491</c:v>
                </c:pt>
                <c:pt idx="16">
                  <c:v>87.167148915889427</c:v>
                </c:pt>
                <c:pt idx="17">
                  <c:v>89.363649352916696</c:v>
                </c:pt>
                <c:pt idx="18">
                  <c:v>89.732147425829226</c:v>
                </c:pt>
                <c:pt idx="19">
                  <c:v>90.364999403127371</c:v>
                </c:pt>
                <c:pt idx="20">
                  <c:v>87.851805937014745</c:v>
                </c:pt>
                <c:pt idx="21">
                  <c:v>88.437625314336358</c:v>
                </c:pt>
                <c:pt idx="22">
                  <c:v>83.531309758810181</c:v>
                </c:pt>
                <c:pt idx="23">
                  <c:v>82.966798221182728</c:v>
                </c:pt>
                <c:pt idx="24">
                  <c:v>87.864809103398244</c:v>
                </c:pt>
                <c:pt idx="25">
                  <c:v>90.092947102208655</c:v>
                </c:pt>
                <c:pt idx="26">
                  <c:v>89.800066774257118</c:v>
                </c:pt>
                <c:pt idx="27">
                  <c:v>88.418233942029161</c:v>
                </c:pt>
                <c:pt idx="28">
                  <c:v>84.845625859648138</c:v>
                </c:pt>
                <c:pt idx="29">
                  <c:v>82.997933826237016</c:v>
                </c:pt>
                <c:pt idx="30">
                  <c:v>81.614581142578544</c:v>
                </c:pt>
                <c:pt idx="31">
                  <c:v>82.380803906442878</c:v>
                </c:pt>
                <c:pt idx="32">
                  <c:v>83.077811276053168</c:v>
                </c:pt>
                <c:pt idx="33">
                  <c:v>79.32898842155879</c:v>
                </c:pt>
                <c:pt idx="34">
                  <c:v>77.790913401656695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7C-448F-8A86-141586B35279}"/>
            </c:ext>
          </c:extLst>
        </c:ser>
        <c:ser>
          <c:idx val="3"/>
          <c:order val="3"/>
          <c:tx>
            <c:strRef>
              <c:f>'Talnagögn | Numerical Data'!$E$104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Data'!$H$104:$AV$104</c15:sqref>
                  </c15:fullRef>
                </c:ext>
              </c:extLst>
              <c:f>'Talnagögn | Numerical Data'!$H$104:$AP$104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3.92474002307282</c:v>
                </c:pt>
                <c:pt idx="21" formatCode="0.0">
                  <c:v>3.8608395277046625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3.1911460904602396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6.9914440884264533</c:v>
                </c:pt>
                <c:pt idx="31" formatCode="0.0">
                  <c:v>6.8296036834116673</c:v>
                </c:pt>
                <c:pt idx="32" formatCode="0.0">
                  <c:v>6.020919970958734</c:v>
                </c:pt>
                <c:pt idx="33" formatCode="0.0">
                  <c:v>8.0763127900833513</c:v>
                </c:pt>
                <c:pt idx="34" formatCode="0.0">
                  <c:v>5.6750943749915432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C-448F-8A86-141586B35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080508474576271"/>
          <c:y val="0.3579074074074074"/>
          <c:w val="0.29693502824858758"/>
          <c:h val="0.304763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58084101349457629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Data'!$E$103</c:f>
              <c:strCache>
                <c:ptCount val="1"/>
                <c:pt idx="0">
                  <c:v>Agricultural Soils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Data'!$H$103:$AV$103</c15:sqref>
                  </c15:fullRef>
                </c:ext>
              </c:extLst>
              <c:f>'Talnagögn | Numerical Data'!$H$103:$AP$103</c:f>
              <c:numCache>
                <c:formatCode>0</c:formatCode>
                <c:ptCount val="35"/>
                <c:pt idx="0">
                  <c:v>272.73217367997108</c:v>
                </c:pt>
                <c:pt idx="1">
                  <c:v>276.96090969908551</c:v>
                </c:pt>
                <c:pt idx="2">
                  <c:v>272.67970624814905</c:v>
                </c:pt>
                <c:pt idx="3">
                  <c:v>278.33042604362845</c:v>
                </c:pt>
                <c:pt idx="4">
                  <c:v>285.99123137561691</c:v>
                </c:pt>
                <c:pt idx="5">
                  <c:v>283.98885385303362</c:v>
                </c:pt>
                <c:pt idx="6">
                  <c:v>293.20023283605383</c:v>
                </c:pt>
                <c:pt idx="7">
                  <c:v>292.59956534313091</c:v>
                </c:pt>
                <c:pt idx="8">
                  <c:v>298.39993126484853</c:v>
                </c:pt>
                <c:pt idx="9">
                  <c:v>303.84780811163074</c:v>
                </c:pt>
                <c:pt idx="10">
                  <c:v>303.41183115402549</c:v>
                </c:pt>
                <c:pt idx="11">
                  <c:v>302.83366799399079</c:v>
                </c:pt>
                <c:pt idx="12">
                  <c:v>296.99567684118847</c:v>
                </c:pt>
                <c:pt idx="13">
                  <c:v>295.23629241947941</c:v>
                </c:pt>
                <c:pt idx="14">
                  <c:v>299.40308232465537</c:v>
                </c:pt>
                <c:pt idx="15">
                  <c:v>301.89676069902202</c:v>
                </c:pt>
                <c:pt idx="16">
                  <c:v>318.17202647627505</c:v>
                </c:pt>
                <c:pt idx="17">
                  <c:v>328.13462157724956</c:v>
                </c:pt>
                <c:pt idx="18">
                  <c:v>336.97699269089435</c:v>
                </c:pt>
                <c:pt idx="19">
                  <c:v>318.96944016248591</c:v>
                </c:pt>
                <c:pt idx="20">
                  <c:v>311.16616142351131</c:v>
                </c:pt>
                <c:pt idx="21">
                  <c:v>308.66967709544701</c:v>
                </c:pt>
                <c:pt idx="22">
                  <c:v>314.49212919552951</c:v>
                </c:pt>
                <c:pt idx="23">
                  <c:v>311.72955687912537</c:v>
                </c:pt>
                <c:pt idx="24">
                  <c:v>328.85343196195623</c:v>
                </c:pt>
                <c:pt idx="25">
                  <c:v>313.71657824064454</c:v>
                </c:pt>
                <c:pt idx="26">
                  <c:v>308.76298051471997</c:v>
                </c:pt>
                <c:pt idx="27">
                  <c:v>319.41894425621365</c:v>
                </c:pt>
                <c:pt idx="28">
                  <c:v>309.4473666101498</c:v>
                </c:pt>
                <c:pt idx="29">
                  <c:v>301.73094829564462</c:v>
                </c:pt>
                <c:pt idx="30">
                  <c:v>305.44270632449366</c:v>
                </c:pt>
                <c:pt idx="31">
                  <c:v>309.84892177163869</c:v>
                </c:pt>
                <c:pt idx="32">
                  <c:v>304.59250950679706</c:v>
                </c:pt>
                <c:pt idx="33">
                  <c:v>290.57427856053653</c:v>
                </c:pt>
                <c:pt idx="34">
                  <c:v>301.35196713268823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8-461B-96FF-C7F49A25A974}"/>
            </c:ext>
          </c:extLst>
        </c:ser>
        <c:ser>
          <c:idx val="0"/>
          <c:order val="1"/>
          <c:tx>
            <c:strRef>
              <c:f>'Talnagögn | Numerical Data'!$E$101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Data'!$H$101:$AV$101</c15:sqref>
                  </c15:fullRef>
                </c:ext>
              </c:extLst>
              <c:f>'Talnagögn | Numerical Data'!$H$101:$AP$101</c:f>
              <c:numCache>
                <c:formatCode>0</c:formatCode>
                <c:ptCount val="35"/>
                <c:pt idx="0">
                  <c:v>340.21062321046276</c:v>
                </c:pt>
                <c:pt idx="1">
                  <c:v>329.84012206790891</c:v>
                </c:pt>
                <c:pt idx="2">
                  <c:v>316.79026633681087</c:v>
                </c:pt>
                <c:pt idx="3">
                  <c:v>316.43602698274168</c:v>
                </c:pt>
                <c:pt idx="4">
                  <c:v>318.10693799025654</c:v>
                </c:pt>
                <c:pt idx="5">
                  <c:v>304.76592000916486</c:v>
                </c:pt>
                <c:pt idx="6">
                  <c:v>308.70072284552242</c:v>
                </c:pt>
                <c:pt idx="7">
                  <c:v>310.45470085015353</c:v>
                </c:pt>
                <c:pt idx="8">
                  <c:v>317.61891641515973</c:v>
                </c:pt>
                <c:pt idx="9">
                  <c:v>313.86000302750716</c:v>
                </c:pt>
                <c:pt idx="10">
                  <c:v>301.86970867519489</c:v>
                </c:pt>
                <c:pt idx="11">
                  <c:v>302.51465204071883</c:v>
                </c:pt>
                <c:pt idx="12">
                  <c:v>296.29603021944854</c:v>
                </c:pt>
                <c:pt idx="13">
                  <c:v>291.90027594767957</c:v>
                </c:pt>
                <c:pt idx="14">
                  <c:v>287.01753862941518</c:v>
                </c:pt>
                <c:pt idx="15">
                  <c:v>289.09635516417899</c:v>
                </c:pt>
                <c:pt idx="16">
                  <c:v>295.74983027590594</c:v>
                </c:pt>
                <c:pt idx="17">
                  <c:v>301.40888529166801</c:v>
                </c:pt>
                <c:pt idx="18">
                  <c:v>305.00789764075608</c:v>
                </c:pt>
                <c:pt idx="19">
                  <c:v>310.69393472272668</c:v>
                </c:pt>
                <c:pt idx="20">
                  <c:v>310.67361374527155</c:v>
                </c:pt>
                <c:pt idx="21">
                  <c:v>309.7448116980255</c:v>
                </c:pt>
                <c:pt idx="22">
                  <c:v>303.00401687822438</c:v>
                </c:pt>
                <c:pt idx="23">
                  <c:v>297.60262794740527</c:v>
                </c:pt>
                <c:pt idx="24">
                  <c:v>315.28994779984311</c:v>
                </c:pt>
                <c:pt idx="25">
                  <c:v>318.84683120818983</c:v>
                </c:pt>
                <c:pt idx="26">
                  <c:v>321.38202560656578</c:v>
                </c:pt>
                <c:pt idx="27">
                  <c:v>314.99073485987992</c:v>
                </c:pt>
                <c:pt idx="28">
                  <c:v>306.66411140956745</c:v>
                </c:pt>
                <c:pt idx="29">
                  <c:v>298.08470179558856</c:v>
                </c:pt>
                <c:pt idx="30">
                  <c:v>293.23908428417161</c:v>
                </c:pt>
                <c:pt idx="31">
                  <c:v>292.24412101346076</c:v>
                </c:pt>
                <c:pt idx="32">
                  <c:v>288.46071399180187</c:v>
                </c:pt>
                <c:pt idx="33">
                  <c:v>282.25773718888536</c:v>
                </c:pt>
                <c:pt idx="34">
                  <c:v>276.92184895476237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8-461B-96FF-C7F49A25A974}"/>
            </c:ext>
          </c:extLst>
        </c:ser>
        <c:ser>
          <c:idx val="1"/>
          <c:order val="2"/>
          <c:tx>
            <c:strRef>
              <c:f>'Talnagögn | Numerical Data'!$E$102</c:f>
              <c:strCache>
                <c:ptCount val="1"/>
                <c:pt idx="0">
                  <c:v>Manure Management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Data'!$H$102:$AV$102</c15:sqref>
                  </c15:fullRef>
                </c:ext>
              </c:extLst>
              <c:f>'Talnagögn | Numerical Data'!$H$102:$AP$102</c:f>
              <c:numCache>
                <c:formatCode>0</c:formatCode>
                <c:ptCount val="35"/>
                <c:pt idx="0">
                  <c:v>99.31953098841845</c:v>
                </c:pt>
                <c:pt idx="1">
                  <c:v>96.251185998896489</c:v>
                </c:pt>
                <c:pt idx="2">
                  <c:v>90.29987164134144</c:v>
                </c:pt>
                <c:pt idx="3">
                  <c:v>90.329240624516103</c:v>
                </c:pt>
                <c:pt idx="4">
                  <c:v>90.014655521001913</c:v>
                </c:pt>
                <c:pt idx="5">
                  <c:v>87.582804935478237</c:v>
                </c:pt>
                <c:pt idx="6">
                  <c:v>89.009598228573793</c:v>
                </c:pt>
                <c:pt idx="7">
                  <c:v>88.770985518067647</c:v>
                </c:pt>
                <c:pt idx="8">
                  <c:v>91.020756411825005</c:v>
                </c:pt>
                <c:pt idx="9">
                  <c:v>88.556738280001539</c:v>
                </c:pt>
                <c:pt idx="10">
                  <c:v>86.950913675874176</c:v>
                </c:pt>
                <c:pt idx="11">
                  <c:v>87.926012121221845</c:v>
                </c:pt>
                <c:pt idx="12">
                  <c:v>85.20078878573473</c:v>
                </c:pt>
                <c:pt idx="13">
                  <c:v>82.869155377592392</c:v>
                </c:pt>
                <c:pt idx="14">
                  <c:v>81.788602467980581</c:v>
                </c:pt>
                <c:pt idx="15">
                  <c:v>82.392481139600491</c:v>
                </c:pt>
                <c:pt idx="16">
                  <c:v>87.167148915889427</c:v>
                </c:pt>
                <c:pt idx="17">
                  <c:v>89.363649352916696</c:v>
                </c:pt>
                <c:pt idx="18">
                  <c:v>89.732147425829226</c:v>
                </c:pt>
                <c:pt idx="19">
                  <c:v>90.364999403127371</c:v>
                </c:pt>
                <c:pt idx="20">
                  <c:v>87.851805937014745</c:v>
                </c:pt>
                <c:pt idx="21">
                  <c:v>88.437625314336358</c:v>
                </c:pt>
                <c:pt idx="22">
                  <c:v>83.531309758810181</c:v>
                </c:pt>
                <c:pt idx="23">
                  <c:v>82.966798221182728</c:v>
                </c:pt>
                <c:pt idx="24">
                  <c:v>87.864809103398244</c:v>
                </c:pt>
                <c:pt idx="25">
                  <c:v>90.092947102208655</c:v>
                </c:pt>
                <c:pt idx="26">
                  <c:v>89.800066774257118</c:v>
                </c:pt>
                <c:pt idx="27">
                  <c:v>88.418233942029161</c:v>
                </c:pt>
                <c:pt idx="28">
                  <c:v>84.845625859648138</c:v>
                </c:pt>
                <c:pt idx="29">
                  <c:v>82.997933826237016</c:v>
                </c:pt>
                <c:pt idx="30">
                  <c:v>81.614581142578544</c:v>
                </c:pt>
                <c:pt idx="31">
                  <c:v>82.380803906442878</c:v>
                </c:pt>
                <c:pt idx="32">
                  <c:v>83.077811276053168</c:v>
                </c:pt>
                <c:pt idx="33">
                  <c:v>79.32898842155879</c:v>
                </c:pt>
                <c:pt idx="34">
                  <c:v>77.790913401656695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8-461B-96FF-C7F49A25A974}"/>
            </c:ext>
          </c:extLst>
        </c:ser>
        <c:ser>
          <c:idx val="3"/>
          <c:order val="3"/>
          <c:tx>
            <c:strRef>
              <c:f>'Talnagögn | Numerical Data'!$E$104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Data'!$H$104:$AV$104</c15:sqref>
                  </c15:fullRef>
                </c:ext>
              </c:extLst>
              <c:f>'Talnagögn | Numerical Data'!$H$104:$AP$104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3.92474002307282</c:v>
                </c:pt>
                <c:pt idx="21" formatCode="0.0">
                  <c:v>3.8608395277046625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3.1911460904602396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6.9914440884264533</c:v>
                </c:pt>
                <c:pt idx="31" formatCode="0.0">
                  <c:v>6.8296036834116673</c:v>
                </c:pt>
                <c:pt idx="32" formatCode="0.0">
                  <c:v>6.020919970958734</c:v>
                </c:pt>
                <c:pt idx="33" formatCode="0.0">
                  <c:v>8.0763127900833513</c:v>
                </c:pt>
                <c:pt idx="34" formatCode="0.0">
                  <c:v>5.6750943749915432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8-461B-96FF-C7F49A25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088057339883423"/>
          <c:y val="0.36378703703703696"/>
          <c:w val="0.31911942660116577"/>
          <c:h val="0.27830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Data'!$E$140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Data'!$H$140:$AV$140</c15:sqref>
                  </c15:fullRef>
                </c:ext>
              </c:extLst>
              <c:f>'Talnagögn | Numerical Data'!$H$140:$AP$140</c:f>
              <c:numCache>
                <c:formatCode>0</c:formatCode>
                <c:ptCount val="35"/>
                <c:pt idx="0">
                  <c:v>147.78433438074271</c:v>
                </c:pt>
                <c:pt idx="1">
                  <c:v>155.1034401373629</c:v>
                </c:pt>
                <c:pt idx="2">
                  <c:v>160.01747578747319</c:v>
                </c:pt>
                <c:pt idx="3">
                  <c:v>162.48122654233654</c:v>
                </c:pt>
                <c:pt idx="4">
                  <c:v>167.42731385476205</c:v>
                </c:pt>
                <c:pt idx="5">
                  <c:v>170.26374946659834</c:v>
                </c:pt>
                <c:pt idx="6">
                  <c:v>173.20192972193922</c:v>
                </c:pt>
                <c:pt idx="7">
                  <c:v>174.90895303512195</c:v>
                </c:pt>
                <c:pt idx="8">
                  <c:v>178.85136386056024</c:v>
                </c:pt>
                <c:pt idx="9">
                  <c:v>179.55019036542171</c:v>
                </c:pt>
                <c:pt idx="10">
                  <c:v>180.46417033325378</c:v>
                </c:pt>
                <c:pt idx="11">
                  <c:v>180.43153220041413</c:v>
                </c:pt>
                <c:pt idx="12">
                  <c:v>182.68568553721423</c:v>
                </c:pt>
                <c:pt idx="13">
                  <c:v>185.40865168380728</c:v>
                </c:pt>
                <c:pt idx="14">
                  <c:v>191.75258181088822</c:v>
                </c:pt>
                <c:pt idx="15">
                  <c:v>195.74478757481128</c:v>
                </c:pt>
                <c:pt idx="16">
                  <c:v>196.08180482066297</c:v>
                </c:pt>
                <c:pt idx="17">
                  <c:v>196.86351367175919</c:v>
                </c:pt>
                <c:pt idx="18">
                  <c:v>197.35277738943344</c:v>
                </c:pt>
                <c:pt idx="19">
                  <c:v>196.39297126921491</c:v>
                </c:pt>
                <c:pt idx="20">
                  <c:v>195.50692931706621</c:v>
                </c:pt>
                <c:pt idx="21">
                  <c:v>194.62163188317825</c:v>
                </c:pt>
                <c:pt idx="22">
                  <c:v>193.773373552306</c:v>
                </c:pt>
                <c:pt idx="23">
                  <c:v>193.42284271097753</c:v>
                </c:pt>
                <c:pt idx="24">
                  <c:v>192.69430944887628</c:v>
                </c:pt>
                <c:pt idx="25">
                  <c:v>192.03452907089306</c:v>
                </c:pt>
                <c:pt idx="26">
                  <c:v>191.2985802417933</c:v>
                </c:pt>
                <c:pt idx="27">
                  <c:v>190.80105963330715</c:v>
                </c:pt>
                <c:pt idx="28">
                  <c:v>190.51590282433983</c:v>
                </c:pt>
                <c:pt idx="29">
                  <c:v>190.2424512270801</c:v>
                </c:pt>
                <c:pt idx="30">
                  <c:v>190.10872324407484</c:v>
                </c:pt>
                <c:pt idx="31">
                  <c:v>189.73858323895246</c:v>
                </c:pt>
                <c:pt idx="32">
                  <c:v>190.78654830948304</c:v>
                </c:pt>
                <c:pt idx="33">
                  <c:v>191.09863759276044</c:v>
                </c:pt>
                <c:pt idx="34">
                  <c:v>191.77623947103135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E-4FA4-923C-F8EBBD0A7DAF}"/>
            </c:ext>
          </c:extLst>
        </c:ser>
        <c:ser>
          <c:idx val="2"/>
          <c:order val="1"/>
          <c:tx>
            <c:strRef>
              <c:f>'Talnagögn | Numerical Data'!$E$128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Data'!$H$128:$AV$128</c15:sqref>
                  </c15:fullRef>
                </c:ext>
              </c:extLst>
              <c:f>'Talnagögn | Numerical Data'!$H$128:$AP$128</c:f>
              <c:numCache>
                <c:formatCode>0</c:formatCode>
                <c:ptCount val="35"/>
                <c:pt idx="0">
                  <c:v>173.2082881127557</c:v>
                </c:pt>
                <c:pt idx="1">
                  <c:v>176.13494413704268</c:v>
                </c:pt>
                <c:pt idx="2">
                  <c:v>169.1815899605329</c:v>
                </c:pt>
                <c:pt idx="3">
                  <c:v>167.22690871421406</c:v>
                </c:pt>
                <c:pt idx="4">
                  <c:v>164.44503853594637</c:v>
                </c:pt>
                <c:pt idx="5">
                  <c:v>165.01014662208723</c:v>
                </c:pt>
                <c:pt idx="6">
                  <c:v>166.94757541142062</c:v>
                </c:pt>
                <c:pt idx="7">
                  <c:v>164.25865238265635</c:v>
                </c:pt>
                <c:pt idx="8">
                  <c:v>167.57158158381415</c:v>
                </c:pt>
                <c:pt idx="9">
                  <c:v>164.15815745135478</c:v>
                </c:pt>
                <c:pt idx="10">
                  <c:v>159.64545393427244</c:v>
                </c:pt>
                <c:pt idx="11">
                  <c:v>156.60335015218482</c:v>
                </c:pt>
                <c:pt idx="12">
                  <c:v>151.41649251773714</c:v>
                </c:pt>
                <c:pt idx="13">
                  <c:v>148.36174441488282</c:v>
                </c:pt>
                <c:pt idx="14">
                  <c:v>145.52541754927009</c:v>
                </c:pt>
                <c:pt idx="15">
                  <c:v>146.92449924951751</c:v>
                </c:pt>
                <c:pt idx="16">
                  <c:v>154.32155799776018</c:v>
                </c:pt>
                <c:pt idx="17">
                  <c:v>160.65424061286876</c:v>
                </c:pt>
                <c:pt idx="18">
                  <c:v>163.83356697718565</c:v>
                </c:pt>
                <c:pt idx="19">
                  <c:v>166.34881710438739</c:v>
                </c:pt>
                <c:pt idx="20">
                  <c:v>162.39668440518116</c:v>
                </c:pt>
                <c:pt idx="21">
                  <c:v>162.21678598696306</c:v>
                </c:pt>
                <c:pt idx="22">
                  <c:v>155.40403685211453</c:v>
                </c:pt>
                <c:pt idx="23">
                  <c:v>151.98670280654432</c:v>
                </c:pt>
                <c:pt idx="24">
                  <c:v>165.30682098285826</c:v>
                </c:pt>
                <c:pt idx="25">
                  <c:v>175.60291927201141</c:v>
                </c:pt>
                <c:pt idx="26">
                  <c:v>177.62803871178545</c:v>
                </c:pt>
                <c:pt idx="27">
                  <c:v>178.22213921065969</c:v>
                </c:pt>
                <c:pt idx="28">
                  <c:v>179.78951030376444</c:v>
                </c:pt>
                <c:pt idx="29">
                  <c:v>180.37878012629497</c:v>
                </c:pt>
                <c:pt idx="30">
                  <c:v>179.62638310496561</c:v>
                </c:pt>
                <c:pt idx="31">
                  <c:v>181.40982652541112</c:v>
                </c:pt>
                <c:pt idx="32">
                  <c:v>185.40157917112089</c:v>
                </c:pt>
                <c:pt idx="33">
                  <c:v>180.19437211405082</c:v>
                </c:pt>
                <c:pt idx="34">
                  <c:v>179.74200260372518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E-4FA4-923C-F8EBBD0A7DAF}"/>
            </c:ext>
          </c:extLst>
        </c:ser>
        <c:ser>
          <c:idx val="6"/>
          <c:order val="2"/>
          <c:tx>
            <c:strRef>
              <c:f>'Talnagögn | Numerical Data'!$E$132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213.79620475122289</c:v>
                </c:pt>
                <c:pt idx="1">
                  <c:v>198.57603423815129</c:v>
                </c:pt>
                <c:pt idx="2">
                  <c:v>188.93849790087677</c:v>
                </c:pt>
                <c:pt idx="3">
                  <c:v>189.15549903038888</c:v>
                </c:pt>
                <c:pt idx="4">
                  <c:v>192.62147185083415</c:v>
                </c:pt>
                <c:pt idx="5">
                  <c:v>176.53633570572413</c:v>
                </c:pt>
                <c:pt idx="6">
                  <c:v>178.14897962814231</c:v>
                </c:pt>
                <c:pt idx="7">
                  <c:v>182.47594111291835</c:v>
                </c:pt>
                <c:pt idx="8">
                  <c:v>187.94057943260438</c:v>
                </c:pt>
                <c:pt idx="9">
                  <c:v>186.38033941627612</c:v>
                </c:pt>
                <c:pt idx="10">
                  <c:v>177.86219632131392</c:v>
                </c:pt>
                <c:pt idx="11">
                  <c:v>180.25925118118172</c:v>
                </c:pt>
                <c:pt idx="12">
                  <c:v>178.84964544722772</c:v>
                </c:pt>
                <c:pt idx="13">
                  <c:v>176.04453709093355</c:v>
                </c:pt>
                <c:pt idx="14">
                  <c:v>172.77316797462572</c:v>
                </c:pt>
                <c:pt idx="15">
                  <c:v>172.08146148046555</c:v>
                </c:pt>
                <c:pt idx="16">
                  <c:v>173.17914594345555</c:v>
                </c:pt>
                <c:pt idx="17">
                  <c:v>173.59766004706646</c:v>
                </c:pt>
                <c:pt idx="18">
                  <c:v>174.91013003952318</c:v>
                </c:pt>
                <c:pt idx="19">
                  <c:v>179.72609831895696</c:v>
                </c:pt>
                <c:pt idx="20">
                  <c:v>183.46664310640563</c:v>
                </c:pt>
                <c:pt idx="21">
                  <c:v>181.20676929049841</c:v>
                </c:pt>
                <c:pt idx="22">
                  <c:v>179.78558345516382</c:v>
                </c:pt>
                <c:pt idx="23">
                  <c:v>177.04389927235184</c:v>
                </c:pt>
                <c:pt idx="24">
                  <c:v>183.79760808487481</c:v>
                </c:pt>
                <c:pt idx="25">
                  <c:v>178.33487796453787</c:v>
                </c:pt>
                <c:pt idx="26">
                  <c:v>178.88208433641182</c:v>
                </c:pt>
                <c:pt idx="27">
                  <c:v>171.43385839765807</c:v>
                </c:pt>
                <c:pt idx="28">
                  <c:v>162.75803896719259</c:v>
                </c:pt>
                <c:pt idx="29">
                  <c:v>151.93599729697166</c:v>
                </c:pt>
                <c:pt idx="30">
                  <c:v>146.02890410725328</c:v>
                </c:pt>
                <c:pt idx="31">
                  <c:v>145.37293718975988</c:v>
                </c:pt>
                <c:pt idx="32">
                  <c:v>138.78799240989778</c:v>
                </c:pt>
                <c:pt idx="33">
                  <c:v>135.63763262320685</c:v>
                </c:pt>
                <c:pt idx="34">
                  <c:v>130.38455090171291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E-4FA4-923C-F8EBBD0A7DAF}"/>
            </c:ext>
          </c:extLst>
        </c:ser>
        <c:ser>
          <c:idx val="0"/>
          <c:order val="3"/>
          <c:tx>
            <c:strRef>
              <c:f>'Talnagögn | Numerical Data'!$E$121</c:f>
              <c:strCache>
                <c:ptCount val="1"/>
                <c:pt idx="0">
                  <c:v>Fertilizer Use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Data'!$H$121:$AV$121</c15:sqref>
                  </c15:fullRef>
                </c:ext>
              </c:extLst>
              <c:f>'Talnagögn | Numerical Data'!$H$121:$AP$121</c:f>
              <c:numCache>
                <c:formatCode>0</c:formatCode>
                <c:ptCount val="35"/>
                <c:pt idx="0">
                  <c:v>124.77722452522337</c:v>
                </c:pt>
                <c:pt idx="1">
                  <c:v>121.61814011466095</c:v>
                </c:pt>
                <c:pt idx="2">
                  <c:v>112.52821422088707</c:v>
                </c:pt>
                <c:pt idx="3">
                  <c:v>115.7265758757095</c:v>
                </c:pt>
                <c:pt idx="4">
                  <c:v>118.38024369247577</c:v>
                </c:pt>
                <c:pt idx="5">
                  <c:v>115.99963142813925</c:v>
                </c:pt>
                <c:pt idx="6">
                  <c:v>122.40335724672295</c:v>
                </c:pt>
                <c:pt idx="7">
                  <c:v>120.00823617740727</c:v>
                </c:pt>
                <c:pt idx="8">
                  <c:v>121.79350056304042</c:v>
                </c:pt>
                <c:pt idx="9">
                  <c:v>126.84018153000679</c:v>
                </c:pt>
                <c:pt idx="10">
                  <c:v>125.46645158054102</c:v>
                </c:pt>
                <c:pt idx="11">
                  <c:v>124.79586910453091</c:v>
                </c:pt>
                <c:pt idx="12">
                  <c:v>116.41156113181103</c:v>
                </c:pt>
                <c:pt idx="13">
                  <c:v>114.11770227212068</c:v>
                </c:pt>
                <c:pt idx="14">
                  <c:v>111.96544388920603</c:v>
                </c:pt>
                <c:pt idx="15">
                  <c:v>110.2404278034177</c:v>
                </c:pt>
                <c:pt idx="16">
                  <c:v>125.99578973481647</c:v>
                </c:pt>
                <c:pt idx="17">
                  <c:v>134.81352400102179</c:v>
                </c:pt>
                <c:pt idx="18">
                  <c:v>145.99119892020232</c:v>
                </c:pt>
                <c:pt idx="19">
                  <c:v>127.61307862434055</c:v>
                </c:pt>
                <c:pt idx="20">
                  <c:v>119.00545225838067</c:v>
                </c:pt>
                <c:pt idx="21">
                  <c:v>117.48404112767656</c:v>
                </c:pt>
                <c:pt idx="22">
                  <c:v>124.50159996965112</c:v>
                </c:pt>
                <c:pt idx="23">
                  <c:v>122.2720418581861</c:v>
                </c:pt>
                <c:pt idx="24">
                  <c:v>139.65860861914504</c:v>
                </c:pt>
                <c:pt idx="25">
                  <c:v>124.59453192111809</c:v>
                </c:pt>
                <c:pt idx="26">
                  <c:v>120.69142862251431</c:v>
                </c:pt>
                <c:pt idx="27">
                  <c:v>132.555174174016</c:v>
                </c:pt>
                <c:pt idx="28">
                  <c:v>123.07876068709069</c:v>
                </c:pt>
                <c:pt idx="29">
                  <c:v>118.87965790765389</c:v>
                </c:pt>
                <c:pt idx="30">
                  <c:v>121.97725486593421</c:v>
                </c:pt>
                <c:pt idx="31">
                  <c:v>126.59680681327916</c:v>
                </c:pt>
                <c:pt idx="32">
                  <c:v>119.42493540352288</c:v>
                </c:pt>
                <c:pt idx="33">
                  <c:v>107.19605871879688</c:v>
                </c:pt>
                <c:pt idx="34">
                  <c:v>114.9860604505522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2E-4FA4-923C-F8EBBD0A7DAF}"/>
            </c:ext>
          </c:extLst>
        </c:ser>
        <c:ser>
          <c:idx val="10"/>
          <c:order val="4"/>
          <c:tx>
            <c:strRef>
              <c:f>'Talnagögn | Numerical Data'!$E$136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Data'!$H$136:$AV$136</c15:sqref>
                  </c15:fullRef>
                </c:ext>
              </c:extLst>
              <c:f>'Talnagögn | Numerical Data'!$H$136:$AP$136</c:f>
              <c:numCache>
                <c:formatCode>0</c:formatCode>
                <c:ptCount val="35"/>
                <c:pt idx="0">
                  <c:v>27.640763551920145</c:v>
                </c:pt>
                <c:pt idx="1">
                  <c:v>28.407134181039087</c:v>
                </c:pt>
                <c:pt idx="2">
                  <c:v>28.77166853398251</c:v>
                </c:pt>
                <c:pt idx="3">
                  <c:v>29.392839704163759</c:v>
                </c:pt>
                <c:pt idx="4">
                  <c:v>29.976208278467542</c:v>
                </c:pt>
                <c:pt idx="5">
                  <c:v>29.920147701105165</c:v>
                </c:pt>
                <c:pt idx="6">
                  <c:v>30.822850800007181</c:v>
                </c:pt>
                <c:pt idx="7">
                  <c:v>30.618423988925969</c:v>
                </c:pt>
                <c:pt idx="8">
                  <c:v>30.591585402606878</c:v>
                </c:pt>
                <c:pt idx="9">
                  <c:v>30.083393092887043</c:v>
                </c:pt>
                <c:pt idx="10">
                  <c:v>28.716507102489494</c:v>
                </c:pt>
                <c:pt idx="11">
                  <c:v>28.89491393636731</c:v>
                </c:pt>
                <c:pt idx="12">
                  <c:v>27.659950315762632</c:v>
                </c:pt>
                <c:pt idx="13">
                  <c:v>27.930794287566627</c:v>
                </c:pt>
                <c:pt idx="14">
                  <c:v>28.075132981605051</c:v>
                </c:pt>
                <c:pt idx="15">
                  <c:v>29.080916817404159</c:v>
                </c:pt>
                <c:pt idx="16">
                  <c:v>29.23745242947701</c:v>
                </c:pt>
                <c:pt idx="17">
                  <c:v>29.694676010731392</c:v>
                </c:pt>
                <c:pt idx="18">
                  <c:v>29.927929173902189</c:v>
                </c:pt>
                <c:pt idx="19">
                  <c:v>29.735823008772353</c:v>
                </c:pt>
                <c:pt idx="20">
                  <c:v>29.65300315442591</c:v>
                </c:pt>
                <c:pt idx="21">
                  <c:v>30.186313680789294</c:v>
                </c:pt>
                <c:pt idx="22">
                  <c:v>29.822895577622905</c:v>
                </c:pt>
                <c:pt idx="23">
                  <c:v>28.905623782911832</c:v>
                </c:pt>
                <c:pt idx="24">
                  <c:v>30.060178631520852</c:v>
                </c:pt>
                <c:pt idx="25">
                  <c:v>29.920146942972526</c:v>
                </c:pt>
                <c:pt idx="26">
                  <c:v>29.884946316676881</c:v>
                </c:pt>
                <c:pt idx="27">
                  <c:v>29.094730797171589</c:v>
                </c:pt>
                <c:pt idx="28">
                  <c:v>26.200699744026462</c:v>
                </c:pt>
                <c:pt idx="29">
                  <c:v>27.258157390612695</c:v>
                </c:pt>
                <c:pt idx="30">
                  <c:v>27.672085923183996</c:v>
                </c:pt>
                <c:pt idx="31">
                  <c:v>26.597413371767043</c:v>
                </c:pt>
                <c:pt idx="32">
                  <c:v>26.389292880530085</c:v>
                </c:pt>
                <c:pt idx="33">
                  <c:v>25.830219575736852</c:v>
                </c:pt>
                <c:pt idx="34">
                  <c:v>24.944859589682125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2E-4FA4-923C-F8EBBD0A7DAF}"/>
            </c:ext>
          </c:extLst>
        </c:ser>
        <c:ser>
          <c:idx val="1"/>
          <c:order val="5"/>
          <c:tx>
            <c:strRef>
              <c:f>'Talnagögn | Numerical Data'!$E$141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Data'!$H$141:$AV$141</c15:sqref>
                  </c15:fullRef>
                </c:ext>
              </c:extLst>
              <c:f>'Talnagögn | Numerical Data'!$H$141:$AP$141</c:f>
              <c:numCache>
                <c:formatCode>0</c:formatCode>
                <c:ptCount val="35"/>
                <c:pt idx="0">
                  <c:v>25.078612556987423</c:v>
                </c:pt>
                <c:pt idx="1">
                  <c:v>23.221774197633977</c:v>
                </c:pt>
                <c:pt idx="2">
                  <c:v>20.364849142548906</c:v>
                </c:pt>
                <c:pt idx="3">
                  <c:v>21.13464862407352</c:v>
                </c:pt>
                <c:pt idx="4">
                  <c:v>21.271348674389515</c:v>
                </c:pt>
                <c:pt idx="5">
                  <c:v>21.044513680936234</c:v>
                </c:pt>
                <c:pt idx="6">
                  <c:v>22.03669099846104</c:v>
                </c:pt>
                <c:pt idx="7">
                  <c:v>22.114406616297515</c:v>
                </c:pt>
                <c:pt idx="8">
                  <c:v>22.837416298096173</c:v>
                </c:pt>
                <c:pt idx="9">
                  <c:v>22.013971021711541</c:v>
                </c:pt>
                <c:pt idx="10">
                  <c:v>22.839804984335046</c:v>
                </c:pt>
                <c:pt idx="11">
                  <c:v>24.98538399409199</c:v>
                </c:pt>
                <c:pt idx="12">
                  <c:v>23.884569626989332</c:v>
                </c:pt>
                <c:pt idx="13">
                  <c:v>22.813894229514403</c:v>
                </c:pt>
                <c:pt idx="14">
                  <c:v>22.897101205097783</c:v>
                </c:pt>
                <c:pt idx="15">
                  <c:v>23.846156732987652</c:v>
                </c:pt>
                <c:pt idx="16">
                  <c:v>26.697786615972291</c:v>
                </c:pt>
                <c:pt idx="17">
                  <c:v>27.344437820810754</c:v>
                </c:pt>
                <c:pt idx="18">
                  <c:v>26.72041024454154</c:v>
                </c:pt>
                <c:pt idx="19">
                  <c:v>25.934707127973297</c:v>
                </c:pt>
                <c:pt idx="20">
                  <c:v>23.587608887410852</c:v>
                </c:pt>
                <c:pt idx="21">
                  <c:v>24.997411666407857</c:v>
                </c:pt>
                <c:pt idx="22">
                  <c:v>22.086130105575421</c:v>
                </c:pt>
                <c:pt idx="23">
                  <c:v>22.917489737403457</c:v>
                </c:pt>
                <c:pt idx="24">
                  <c:v>24.314197768404256</c:v>
                </c:pt>
                <c:pt idx="25">
                  <c:v>25.360497469970483</c:v>
                </c:pt>
                <c:pt idx="26">
                  <c:v>25.154742407167305</c:v>
                </c:pt>
                <c:pt idx="27">
                  <c:v>25.025235407430387</c:v>
                </c:pt>
                <c:pt idx="28">
                  <c:v>22.992155565196072</c:v>
                </c:pt>
                <c:pt idx="29">
                  <c:v>21.888787567326403</c:v>
                </c:pt>
                <c:pt idx="30">
                  <c:v>21.874464594258143</c:v>
                </c:pt>
                <c:pt idx="31">
                  <c:v>21.587883235784375</c:v>
                </c:pt>
                <c:pt idx="32">
                  <c:v>21.3616065710562</c:v>
                </c:pt>
                <c:pt idx="33">
                  <c:v>20.28039633651224</c:v>
                </c:pt>
                <c:pt idx="34">
                  <c:v>19.906110847395098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E-4FA4-923C-F8EBBD0A7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498145156286618"/>
          <c:y val="0.30449999999999999"/>
          <c:w val="0.29501854843713382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1575720595644E-2"/>
          <c:y val="5.5212553689404496E-2"/>
          <c:w val="0.63646811594202901"/>
          <c:h val="0.8474559383450678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Data'!$D$262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Data'!$W$262:$AV$262</c15:sqref>
                  </c15:fullRef>
                </c:ext>
              </c:extLst>
              <c:f>'Talnagögn | Numerical Data'!$W$262:$AP$262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5-4CBE-9AE8-C5193EE4711A}"/>
            </c:ext>
          </c:extLst>
        </c:ser>
        <c:ser>
          <c:idx val="1"/>
          <c:order val="1"/>
          <c:tx>
            <c:strRef>
              <c:f>'Talnagögn | Numerical Data'!$D$261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Data'!$W$261:$AV$261</c15:sqref>
                  </c15:fullRef>
                </c:ext>
              </c:extLst>
              <c:f>'Talnagögn | Numerical Data'!$W$261:$AP$261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405.16545580981278</c:v>
                </c:pt>
                <c:pt idx="12">
                  <c:v>428.32083524965418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5-4CBE-9AE8-C5193EE4711A}"/>
            </c:ext>
          </c:extLst>
        </c:ser>
        <c:ser>
          <c:idx val="0"/>
          <c:order val="2"/>
          <c:tx>
            <c:strRef>
              <c:f>'Talnagögn | Numerical Data'!$D$260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Data'!$W$260:$AV$260</c15:sqref>
                  </c15:fullRef>
                </c:ext>
              </c:extLst>
              <c:f>'Talnagögn | Numerical Data'!$W$260:$AP$260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5-4CBE-9AE8-C5193EE47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0544238779148612E-3"/>
              <c:y val="0.18420415923105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8925120772951"/>
          <c:y val="0.31462962962962965"/>
          <c:w val="0.25504082125603866"/>
          <c:h val="0.37577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3742990530129284"/>
          <c:h val="0.88088796296296301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'Talnagögn | Numerical Data'!$E$140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Data'!$H$140:$AV$140</c15:sqref>
                  </c15:fullRef>
                </c:ext>
              </c:extLst>
              <c:f>'Talnagögn | Numerical Data'!$H$140:$AP$140</c:f>
              <c:numCache>
                <c:formatCode>0</c:formatCode>
                <c:ptCount val="35"/>
                <c:pt idx="0">
                  <c:v>147.78433438074271</c:v>
                </c:pt>
                <c:pt idx="1">
                  <c:v>155.1034401373629</c:v>
                </c:pt>
                <c:pt idx="2">
                  <c:v>160.01747578747319</c:v>
                </c:pt>
                <c:pt idx="3">
                  <c:v>162.48122654233654</c:v>
                </c:pt>
                <c:pt idx="4">
                  <c:v>167.42731385476205</c:v>
                </c:pt>
                <c:pt idx="5">
                  <c:v>170.26374946659834</c:v>
                </c:pt>
                <c:pt idx="6">
                  <c:v>173.20192972193922</c:v>
                </c:pt>
                <c:pt idx="7">
                  <c:v>174.90895303512195</c:v>
                </c:pt>
                <c:pt idx="8">
                  <c:v>178.85136386056024</c:v>
                </c:pt>
                <c:pt idx="9">
                  <c:v>179.55019036542171</c:v>
                </c:pt>
                <c:pt idx="10">
                  <c:v>180.46417033325378</c:v>
                </c:pt>
                <c:pt idx="11">
                  <c:v>180.43153220041413</c:v>
                </c:pt>
                <c:pt idx="12">
                  <c:v>182.68568553721423</c:v>
                </c:pt>
                <c:pt idx="13">
                  <c:v>185.40865168380728</c:v>
                </c:pt>
                <c:pt idx="14">
                  <c:v>191.75258181088822</c:v>
                </c:pt>
                <c:pt idx="15">
                  <c:v>195.74478757481128</c:v>
                </c:pt>
                <c:pt idx="16">
                  <c:v>196.08180482066297</c:v>
                </c:pt>
                <c:pt idx="17">
                  <c:v>196.86351367175919</c:v>
                </c:pt>
                <c:pt idx="18">
                  <c:v>197.35277738943344</c:v>
                </c:pt>
                <c:pt idx="19">
                  <c:v>196.39297126921491</c:v>
                </c:pt>
                <c:pt idx="20">
                  <c:v>195.50692931706621</c:v>
                </c:pt>
                <c:pt idx="21">
                  <c:v>194.62163188317825</c:v>
                </c:pt>
                <c:pt idx="22">
                  <c:v>193.773373552306</c:v>
                </c:pt>
                <c:pt idx="23">
                  <c:v>193.42284271097753</c:v>
                </c:pt>
                <c:pt idx="24">
                  <c:v>192.69430944887628</c:v>
                </c:pt>
                <c:pt idx="25">
                  <c:v>192.03452907089306</c:v>
                </c:pt>
                <c:pt idx="26">
                  <c:v>191.2985802417933</c:v>
                </c:pt>
                <c:pt idx="27">
                  <c:v>190.80105963330715</c:v>
                </c:pt>
                <c:pt idx="28">
                  <c:v>190.51590282433983</c:v>
                </c:pt>
                <c:pt idx="29">
                  <c:v>190.2424512270801</c:v>
                </c:pt>
                <c:pt idx="30">
                  <c:v>190.10872324407484</c:v>
                </c:pt>
                <c:pt idx="31">
                  <c:v>189.73858323895246</c:v>
                </c:pt>
                <c:pt idx="32">
                  <c:v>190.78654830948304</c:v>
                </c:pt>
                <c:pt idx="33">
                  <c:v>191.09863759276044</c:v>
                </c:pt>
                <c:pt idx="34">
                  <c:v>191.77623947103135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A-4D51-B47F-76B064A813B9}"/>
            </c:ext>
          </c:extLst>
        </c:ser>
        <c:ser>
          <c:idx val="2"/>
          <c:order val="1"/>
          <c:tx>
            <c:strRef>
              <c:f>'Talnagögn | Numerical Data'!$E$128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99E5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Data'!$H$128:$AV$128</c15:sqref>
                  </c15:fullRef>
                </c:ext>
              </c:extLst>
              <c:f>'Talnagögn | Numerical Data'!$H$128:$AP$128</c:f>
              <c:numCache>
                <c:formatCode>0</c:formatCode>
                <c:ptCount val="35"/>
                <c:pt idx="0">
                  <c:v>173.2082881127557</c:v>
                </c:pt>
                <c:pt idx="1">
                  <c:v>176.13494413704268</c:v>
                </c:pt>
                <c:pt idx="2">
                  <c:v>169.1815899605329</c:v>
                </c:pt>
                <c:pt idx="3">
                  <c:v>167.22690871421406</c:v>
                </c:pt>
                <c:pt idx="4">
                  <c:v>164.44503853594637</c:v>
                </c:pt>
                <c:pt idx="5">
                  <c:v>165.01014662208723</c:v>
                </c:pt>
                <c:pt idx="6">
                  <c:v>166.94757541142062</c:v>
                </c:pt>
                <c:pt idx="7">
                  <c:v>164.25865238265635</c:v>
                </c:pt>
                <c:pt idx="8">
                  <c:v>167.57158158381415</c:v>
                </c:pt>
                <c:pt idx="9">
                  <c:v>164.15815745135478</c:v>
                </c:pt>
                <c:pt idx="10">
                  <c:v>159.64545393427244</c:v>
                </c:pt>
                <c:pt idx="11">
                  <c:v>156.60335015218482</c:v>
                </c:pt>
                <c:pt idx="12">
                  <c:v>151.41649251773714</c:v>
                </c:pt>
                <c:pt idx="13">
                  <c:v>148.36174441488282</c:v>
                </c:pt>
                <c:pt idx="14">
                  <c:v>145.52541754927009</c:v>
                </c:pt>
                <c:pt idx="15">
                  <c:v>146.92449924951751</c:v>
                </c:pt>
                <c:pt idx="16">
                  <c:v>154.32155799776018</c:v>
                </c:pt>
                <c:pt idx="17">
                  <c:v>160.65424061286876</c:v>
                </c:pt>
                <c:pt idx="18">
                  <c:v>163.83356697718565</c:v>
                </c:pt>
                <c:pt idx="19">
                  <c:v>166.34881710438739</c:v>
                </c:pt>
                <c:pt idx="20">
                  <c:v>162.39668440518116</c:v>
                </c:pt>
                <c:pt idx="21">
                  <c:v>162.21678598696306</c:v>
                </c:pt>
                <c:pt idx="22">
                  <c:v>155.40403685211453</c:v>
                </c:pt>
                <c:pt idx="23">
                  <c:v>151.98670280654432</c:v>
                </c:pt>
                <c:pt idx="24">
                  <c:v>165.30682098285826</c:v>
                </c:pt>
                <c:pt idx="25">
                  <c:v>175.60291927201141</c:v>
                </c:pt>
                <c:pt idx="26">
                  <c:v>177.62803871178545</c:v>
                </c:pt>
                <c:pt idx="27">
                  <c:v>178.22213921065969</c:v>
                </c:pt>
                <c:pt idx="28">
                  <c:v>179.78951030376444</c:v>
                </c:pt>
                <c:pt idx="29">
                  <c:v>180.37878012629497</c:v>
                </c:pt>
                <c:pt idx="30">
                  <c:v>179.62638310496561</c:v>
                </c:pt>
                <c:pt idx="31">
                  <c:v>181.40982652541112</c:v>
                </c:pt>
                <c:pt idx="32">
                  <c:v>185.40157917112089</c:v>
                </c:pt>
                <c:pt idx="33">
                  <c:v>180.19437211405082</c:v>
                </c:pt>
                <c:pt idx="34">
                  <c:v>179.74200260372518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A-4D51-B47F-76B064A813B9}"/>
            </c:ext>
          </c:extLst>
        </c:ser>
        <c:ser>
          <c:idx val="6"/>
          <c:order val="2"/>
          <c:tx>
            <c:strRef>
              <c:f>'Talnagögn | Numerical Data'!$E$132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213.79620475122289</c:v>
                </c:pt>
                <c:pt idx="1">
                  <c:v>198.57603423815129</c:v>
                </c:pt>
                <c:pt idx="2">
                  <c:v>188.93849790087677</c:v>
                </c:pt>
                <c:pt idx="3">
                  <c:v>189.15549903038888</c:v>
                </c:pt>
                <c:pt idx="4">
                  <c:v>192.62147185083415</c:v>
                </c:pt>
                <c:pt idx="5">
                  <c:v>176.53633570572413</c:v>
                </c:pt>
                <c:pt idx="6">
                  <c:v>178.14897962814231</c:v>
                </c:pt>
                <c:pt idx="7">
                  <c:v>182.47594111291835</c:v>
                </c:pt>
                <c:pt idx="8">
                  <c:v>187.94057943260438</c:v>
                </c:pt>
                <c:pt idx="9">
                  <c:v>186.38033941627612</c:v>
                </c:pt>
                <c:pt idx="10">
                  <c:v>177.86219632131392</c:v>
                </c:pt>
                <c:pt idx="11">
                  <c:v>180.25925118118172</c:v>
                </c:pt>
                <c:pt idx="12">
                  <c:v>178.84964544722772</c:v>
                </c:pt>
                <c:pt idx="13">
                  <c:v>176.04453709093355</c:v>
                </c:pt>
                <c:pt idx="14">
                  <c:v>172.77316797462572</c:v>
                </c:pt>
                <c:pt idx="15">
                  <c:v>172.08146148046555</c:v>
                </c:pt>
                <c:pt idx="16">
                  <c:v>173.17914594345555</c:v>
                </c:pt>
                <c:pt idx="17">
                  <c:v>173.59766004706646</c:v>
                </c:pt>
                <c:pt idx="18">
                  <c:v>174.91013003952318</c:v>
                </c:pt>
                <c:pt idx="19">
                  <c:v>179.72609831895696</c:v>
                </c:pt>
                <c:pt idx="20">
                  <c:v>183.46664310640563</c:v>
                </c:pt>
                <c:pt idx="21">
                  <c:v>181.20676929049841</c:v>
                </c:pt>
                <c:pt idx="22">
                  <c:v>179.78558345516382</c:v>
                </c:pt>
                <c:pt idx="23">
                  <c:v>177.04389927235184</c:v>
                </c:pt>
                <c:pt idx="24">
                  <c:v>183.79760808487481</c:v>
                </c:pt>
                <c:pt idx="25">
                  <c:v>178.33487796453787</c:v>
                </c:pt>
                <c:pt idx="26">
                  <c:v>178.88208433641182</c:v>
                </c:pt>
                <c:pt idx="27">
                  <c:v>171.43385839765807</c:v>
                </c:pt>
                <c:pt idx="28">
                  <c:v>162.75803896719259</c:v>
                </c:pt>
                <c:pt idx="29">
                  <c:v>151.93599729697166</c:v>
                </c:pt>
                <c:pt idx="30">
                  <c:v>146.02890410725328</c:v>
                </c:pt>
                <c:pt idx="31">
                  <c:v>145.37293718975988</c:v>
                </c:pt>
                <c:pt idx="32">
                  <c:v>138.78799240989778</c:v>
                </c:pt>
                <c:pt idx="33">
                  <c:v>135.63763262320685</c:v>
                </c:pt>
                <c:pt idx="34">
                  <c:v>130.38455090171291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A-4D51-B47F-76B064A813B9}"/>
            </c:ext>
          </c:extLst>
        </c:ser>
        <c:ser>
          <c:idx val="0"/>
          <c:order val="3"/>
          <c:tx>
            <c:strRef>
              <c:f>'Talnagögn | Numerical Data'!$E$121</c:f>
              <c:strCache>
                <c:ptCount val="1"/>
                <c:pt idx="0">
                  <c:v>Fertilizer Use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Data'!$H$121:$AV$121</c15:sqref>
                  </c15:fullRef>
                </c:ext>
              </c:extLst>
              <c:f>'Talnagögn | Numerical Data'!$H$121:$AP$121</c:f>
              <c:numCache>
                <c:formatCode>0</c:formatCode>
                <c:ptCount val="35"/>
                <c:pt idx="0">
                  <c:v>124.77722452522337</c:v>
                </c:pt>
                <c:pt idx="1">
                  <c:v>121.61814011466095</c:v>
                </c:pt>
                <c:pt idx="2">
                  <c:v>112.52821422088707</c:v>
                </c:pt>
                <c:pt idx="3">
                  <c:v>115.7265758757095</c:v>
                </c:pt>
                <c:pt idx="4">
                  <c:v>118.38024369247577</c:v>
                </c:pt>
                <c:pt idx="5">
                  <c:v>115.99963142813925</c:v>
                </c:pt>
                <c:pt idx="6">
                  <c:v>122.40335724672295</c:v>
                </c:pt>
                <c:pt idx="7">
                  <c:v>120.00823617740727</c:v>
                </c:pt>
                <c:pt idx="8">
                  <c:v>121.79350056304042</c:v>
                </c:pt>
                <c:pt idx="9">
                  <c:v>126.84018153000679</c:v>
                </c:pt>
                <c:pt idx="10">
                  <c:v>125.46645158054102</c:v>
                </c:pt>
                <c:pt idx="11">
                  <c:v>124.79586910453091</c:v>
                </c:pt>
                <c:pt idx="12">
                  <c:v>116.41156113181103</c:v>
                </c:pt>
                <c:pt idx="13">
                  <c:v>114.11770227212068</c:v>
                </c:pt>
                <c:pt idx="14">
                  <c:v>111.96544388920603</c:v>
                </c:pt>
                <c:pt idx="15">
                  <c:v>110.2404278034177</c:v>
                </c:pt>
                <c:pt idx="16">
                  <c:v>125.99578973481647</c:v>
                </c:pt>
                <c:pt idx="17">
                  <c:v>134.81352400102179</c:v>
                </c:pt>
                <c:pt idx="18">
                  <c:v>145.99119892020232</c:v>
                </c:pt>
                <c:pt idx="19">
                  <c:v>127.61307862434055</c:v>
                </c:pt>
                <c:pt idx="20">
                  <c:v>119.00545225838067</c:v>
                </c:pt>
                <c:pt idx="21">
                  <c:v>117.48404112767656</c:v>
                </c:pt>
                <c:pt idx="22">
                  <c:v>124.50159996965112</c:v>
                </c:pt>
                <c:pt idx="23">
                  <c:v>122.2720418581861</c:v>
                </c:pt>
                <c:pt idx="24">
                  <c:v>139.65860861914504</c:v>
                </c:pt>
                <c:pt idx="25">
                  <c:v>124.59453192111809</c:v>
                </c:pt>
                <c:pt idx="26">
                  <c:v>120.69142862251431</c:v>
                </c:pt>
                <c:pt idx="27">
                  <c:v>132.555174174016</c:v>
                </c:pt>
                <c:pt idx="28">
                  <c:v>123.07876068709069</c:v>
                </c:pt>
                <c:pt idx="29">
                  <c:v>118.87965790765389</c:v>
                </c:pt>
                <c:pt idx="30">
                  <c:v>121.97725486593421</c:v>
                </c:pt>
                <c:pt idx="31">
                  <c:v>126.59680681327916</c:v>
                </c:pt>
                <c:pt idx="32">
                  <c:v>119.42493540352288</c:v>
                </c:pt>
                <c:pt idx="33">
                  <c:v>107.19605871879688</c:v>
                </c:pt>
                <c:pt idx="34">
                  <c:v>114.9860604505522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A-4D51-B47F-76B064A813B9}"/>
            </c:ext>
          </c:extLst>
        </c:ser>
        <c:ser>
          <c:idx val="10"/>
          <c:order val="4"/>
          <c:tx>
            <c:strRef>
              <c:f>'Talnagögn | Numerical Data'!$D$136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Data'!$H$136:$AV$136</c15:sqref>
                  </c15:fullRef>
                </c:ext>
              </c:extLst>
              <c:f>'Talnagögn | Numerical Data'!$H$136:$AP$136</c:f>
              <c:numCache>
                <c:formatCode>0</c:formatCode>
                <c:ptCount val="35"/>
                <c:pt idx="0">
                  <c:v>27.640763551920145</c:v>
                </c:pt>
                <c:pt idx="1">
                  <c:v>28.407134181039087</c:v>
                </c:pt>
                <c:pt idx="2">
                  <c:v>28.77166853398251</c:v>
                </c:pt>
                <c:pt idx="3">
                  <c:v>29.392839704163759</c:v>
                </c:pt>
                <c:pt idx="4">
                  <c:v>29.976208278467542</c:v>
                </c:pt>
                <c:pt idx="5">
                  <c:v>29.920147701105165</c:v>
                </c:pt>
                <c:pt idx="6">
                  <c:v>30.822850800007181</c:v>
                </c:pt>
                <c:pt idx="7">
                  <c:v>30.618423988925969</c:v>
                </c:pt>
                <c:pt idx="8">
                  <c:v>30.591585402606878</c:v>
                </c:pt>
                <c:pt idx="9">
                  <c:v>30.083393092887043</c:v>
                </c:pt>
                <c:pt idx="10">
                  <c:v>28.716507102489494</c:v>
                </c:pt>
                <c:pt idx="11">
                  <c:v>28.89491393636731</c:v>
                </c:pt>
                <c:pt idx="12">
                  <c:v>27.659950315762632</c:v>
                </c:pt>
                <c:pt idx="13">
                  <c:v>27.930794287566627</c:v>
                </c:pt>
                <c:pt idx="14">
                  <c:v>28.075132981605051</c:v>
                </c:pt>
                <c:pt idx="15">
                  <c:v>29.080916817404159</c:v>
                </c:pt>
                <c:pt idx="16">
                  <c:v>29.23745242947701</c:v>
                </c:pt>
                <c:pt idx="17">
                  <c:v>29.694676010731392</c:v>
                </c:pt>
                <c:pt idx="18">
                  <c:v>29.927929173902189</c:v>
                </c:pt>
                <c:pt idx="19">
                  <c:v>29.735823008772353</c:v>
                </c:pt>
                <c:pt idx="20">
                  <c:v>29.65300315442591</c:v>
                </c:pt>
                <c:pt idx="21">
                  <c:v>30.186313680789294</c:v>
                </c:pt>
                <c:pt idx="22">
                  <c:v>29.822895577622905</c:v>
                </c:pt>
                <c:pt idx="23">
                  <c:v>28.905623782911832</c:v>
                </c:pt>
                <c:pt idx="24">
                  <c:v>30.060178631520852</c:v>
                </c:pt>
                <c:pt idx="25">
                  <c:v>29.920146942972526</c:v>
                </c:pt>
                <c:pt idx="26">
                  <c:v>29.884946316676881</c:v>
                </c:pt>
                <c:pt idx="27">
                  <c:v>29.094730797171589</c:v>
                </c:pt>
                <c:pt idx="28">
                  <c:v>26.200699744026462</c:v>
                </c:pt>
                <c:pt idx="29">
                  <c:v>27.258157390612695</c:v>
                </c:pt>
                <c:pt idx="30">
                  <c:v>27.672085923183996</c:v>
                </c:pt>
                <c:pt idx="31">
                  <c:v>26.597413371767043</c:v>
                </c:pt>
                <c:pt idx="32">
                  <c:v>26.389292880530085</c:v>
                </c:pt>
                <c:pt idx="33">
                  <c:v>25.830219575736852</c:v>
                </c:pt>
                <c:pt idx="34">
                  <c:v>24.944859589682125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A-4D51-B47F-76B064A813B9}"/>
            </c:ext>
          </c:extLst>
        </c:ser>
        <c:ser>
          <c:idx val="1"/>
          <c:order val="5"/>
          <c:tx>
            <c:strRef>
              <c:f>'Talnagögn | Numerical Data'!$E$141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BDB4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Data'!$H$141:$AV$141</c15:sqref>
                  </c15:fullRef>
                </c:ext>
              </c:extLst>
              <c:f>'Talnagögn | Numerical Data'!$H$141:$AP$141</c:f>
              <c:numCache>
                <c:formatCode>0</c:formatCode>
                <c:ptCount val="35"/>
                <c:pt idx="0">
                  <c:v>25.078612556987423</c:v>
                </c:pt>
                <c:pt idx="1">
                  <c:v>23.221774197633977</c:v>
                </c:pt>
                <c:pt idx="2">
                  <c:v>20.364849142548906</c:v>
                </c:pt>
                <c:pt idx="3">
                  <c:v>21.13464862407352</c:v>
                </c:pt>
                <c:pt idx="4">
                  <c:v>21.271348674389515</c:v>
                </c:pt>
                <c:pt idx="5">
                  <c:v>21.044513680936234</c:v>
                </c:pt>
                <c:pt idx="6">
                  <c:v>22.03669099846104</c:v>
                </c:pt>
                <c:pt idx="7">
                  <c:v>22.114406616297515</c:v>
                </c:pt>
                <c:pt idx="8">
                  <c:v>22.837416298096173</c:v>
                </c:pt>
                <c:pt idx="9">
                  <c:v>22.013971021711541</c:v>
                </c:pt>
                <c:pt idx="10">
                  <c:v>22.839804984335046</c:v>
                </c:pt>
                <c:pt idx="11">
                  <c:v>24.98538399409199</c:v>
                </c:pt>
                <c:pt idx="12">
                  <c:v>23.884569626989332</c:v>
                </c:pt>
                <c:pt idx="13">
                  <c:v>22.813894229514403</c:v>
                </c:pt>
                <c:pt idx="14">
                  <c:v>22.897101205097783</c:v>
                </c:pt>
                <c:pt idx="15">
                  <c:v>23.846156732987652</c:v>
                </c:pt>
                <c:pt idx="16">
                  <c:v>26.697786615972291</c:v>
                </c:pt>
                <c:pt idx="17">
                  <c:v>27.344437820810754</c:v>
                </c:pt>
                <c:pt idx="18">
                  <c:v>26.72041024454154</c:v>
                </c:pt>
                <c:pt idx="19">
                  <c:v>25.934707127973297</c:v>
                </c:pt>
                <c:pt idx="20">
                  <c:v>23.587608887410852</c:v>
                </c:pt>
                <c:pt idx="21">
                  <c:v>24.997411666407857</c:v>
                </c:pt>
                <c:pt idx="22">
                  <c:v>22.086130105575421</c:v>
                </c:pt>
                <c:pt idx="23">
                  <c:v>22.917489737403457</c:v>
                </c:pt>
                <c:pt idx="24">
                  <c:v>24.314197768404256</c:v>
                </c:pt>
                <c:pt idx="25">
                  <c:v>25.360497469970483</c:v>
                </c:pt>
                <c:pt idx="26">
                  <c:v>25.154742407167305</c:v>
                </c:pt>
                <c:pt idx="27">
                  <c:v>25.025235407430387</c:v>
                </c:pt>
                <c:pt idx="28">
                  <c:v>22.992155565196072</c:v>
                </c:pt>
                <c:pt idx="29">
                  <c:v>21.888787567326403</c:v>
                </c:pt>
                <c:pt idx="30">
                  <c:v>21.874464594258143</c:v>
                </c:pt>
                <c:pt idx="31">
                  <c:v>21.587883235784375</c:v>
                </c:pt>
                <c:pt idx="32">
                  <c:v>21.3616065710562</c:v>
                </c:pt>
                <c:pt idx="33">
                  <c:v>20.28039633651224</c:v>
                </c:pt>
                <c:pt idx="34">
                  <c:v>19.906110847395098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9A-4D51-B47F-76B064A8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22976306942234"/>
          <c:y val="0.28980092592592593"/>
          <c:w val="0.25916104155740716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Data'!$E$100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Data'!$H$108:$AV$108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3-4D3E-AF38-52365687D148}"/>
            </c:ext>
          </c:extLst>
        </c:ser>
        <c:ser>
          <c:idx val="5"/>
          <c:order val="1"/>
          <c:tx>
            <c:strRef>
              <c:f>'Talnagögn | Numerical Data'!$E$109</c:f>
              <c:strCache>
                <c:ptCount val="1"/>
                <c:pt idx="0">
                  <c:v>Government policy-based scenario</c:v>
                </c:pt>
              </c:strCache>
            </c:strRef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Data'!$H$117:$BU$117</c:f>
              <c:numCache>
                <c:formatCode>0</c:formatCode>
                <c:ptCount val="66"/>
                <c:pt idx="33">
                  <c:v>660.23731696106415</c:v>
                </c:pt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3-4D3E-AF38-52365687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37138194444444445"/>
          <c:w val="0.22476874999999999"/>
          <c:h val="0.2454768518518518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59183296920287198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Data'!$E$140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Data'!$H$140:$AV$140</c:f>
              <c:numCache>
                <c:formatCode>0</c:formatCode>
                <c:ptCount val="41"/>
                <c:pt idx="0">
                  <c:v>147.78433438074271</c:v>
                </c:pt>
                <c:pt idx="1">
                  <c:v>155.1034401373629</c:v>
                </c:pt>
                <c:pt idx="2">
                  <c:v>160.01747578747319</c:v>
                </c:pt>
                <c:pt idx="3">
                  <c:v>162.48122654233654</c:v>
                </c:pt>
                <c:pt idx="4">
                  <c:v>167.42731385476205</c:v>
                </c:pt>
                <c:pt idx="5">
                  <c:v>170.26374946659834</c:v>
                </c:pt>
                <c:pt idx="6">
                  <c:v>173.20192972193922</c:v>
                </c:pt>
                <c:pt idx="7">
                  <c:v>174.90895303512195</c:v>
                </c:pt>
                <c:pt idx="8">
                  <c:v>178.85136386056024</c:v>
                </c:pt>
                <c:pt idx="9">
                  <c:v>179.55019036542171</c:v>
                </c:pt>
                <c:pt idx="10">
                  <c:v>180.46417033325378</c:v>
                </c:pt>
                <c:pt idx="11">
                  <c:v>180.43153220041413</c:v>
                </c:pt>
                <c:pt idx="12">
                  <c:v>182.68568553721423</c:v>
                </c:pt>
                <c:pt idx="13">
                  <c:v>185.40865168380728</c:v>
                </c:pt>
                <c:pt idx="14">
                  <c:v>191.75258181088822</c:v>
                </c:pt>
                <c:pt idx="15">
                  <c:v>195.74478757481128</c:v>
                </c:pt>
                <c:pt idx="16">
                  <c:v>196.08180482066297</c:v>
                </c:pt>
                <c:pt idx="17">
                  <c:v>196.86351367175919</c:v>
                </c:pt>
                <c:pt idx="18">
                  <c:v>197.35277738943344</c:v>
                </c:pt>
                <c:pt idx="19">
                  <c:v>196.39297126921491</c:v>
                </c:pt>
                <c:pt idx="20">
                  <c:v>195.50692931706621</c:v>
                </c:pt>
                <c:pt idx="21">
                  <c:v>194.62163188317825</c:v>
                </c:pt>
                <c:pt idx="22">
                  <c:v>193.773373552306</c:v>
                </c:pt>
                <c:pt idx="23">
                  <c:v>193.42284271097753</c:v>
                </c:pt>
                <c:pt idx="24">
                  <c:v>192.69430944887628</c:v>
                </c:pt>
                <c:pt idx="25">
                  <c:v>192.03452907089306</c:v>
                </c:pt>
                <c:pt idx="26">
                  <c:v>191.2985802417933</c:v>
                </c:pt>
                <c:pt idx="27">
                  <c:v>190.80105963330715</c:v>
                </c:pt>
                <c:pt idx="28">
                  <c:v>190.51590282433983</c:v>
                </c:pt>
                <c:pt idx="29">
                  <c:v>190.2424512270801</c:v>
                </c:pt>
                <c:pt idx="30">
                  <c:v>190.10872324407484</c:v>
                </c:pt>
                <c:pt idx="31">
                  <c:v>189.73858323895246</c:v>
                </c:pt>
                <c:pt idx="32">
                  <c:v>190.78654830948304</c:v>
                </c:pt>
                <c:pt idx="33">
                  <c:v>191.09863759276044</c:v>
                </c:pt>
                <c:pt idx="34">
                  <c:v>191.77623947103135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1-4050-A0B9-CF719777E931}"/>
            </c:ext>
          </c:extLst>
        </c:ser>
        <c:ser>
          <c:idx val="2"/>
          <c:order val="1"/>
          <c:tx>
            <c:strRef>
              <c:f>'Talnagögn | Numerical Data'!$E$128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Data'!$H$128:$AV$128</c:f>
              <c:numCache>
                <c:formatCode>0</c:formatCode>
                <c:ptCount val="41"/>
                <c:pt idx="0">
                  <c:v>173.2082881127557</c:v>
                </c:pt>
                <c:pt idx="1">
                  <c:v>176.13494413704268</c:v>
                </c:pt>
                <c:pt idx="2">
                  <c:v>169.1815899605329</c:v>
                </c:pt>
                <c:pt idx="3">
                  <c:v>167.22690871421406</c:v>
                </c:pt>
                <c:pt idx="4">
                  <c:v>164.44503853594637</c:v>
                </c:pt>
                <c:pt idx="5">
                  <c:v>165.01014662208723</c:v>
                </c:pt>
                <c:pt idx="6">
                  <c:v>166.94757541142062</c:v>
                </c:pt>
                <c:pt idx="7">
                  <c:v>164.25865238265635</c:v>
                </c:pt>
                <c:pt idx="8">
                  <c:v>167.57158158381415</c:v>
                </c:pt>
                <c:pt idx="9">
                  <c:v>164.15815745135478</c:v>
                </c:pt>
                <c:pt idx="10">
                  <c:v>159.64545393427244</c:v>
                </c:pt>
                <c:pt idx="11">
                  <c:v>156.60335015218482</c:v>
                </c:pt>
                <c:pt idx="12">
                  <c:v>151.41649251773714</c:v>
                </c:pt>
                <c:pt idx="13">
                  <c:v>148.36174441488282</c:v>
                </c:pt>
                <c:pt idx="14">
                  <c:v>145.52541754927009</c:v>
                </c:pt>
                <c:pt idx="15">
                  <c:v>146.92449924951751</c:v>
                </c:pt>
                <c:pt idx="16">
                  <c:v>154.32155799776018</c:v>
                </c:pt>
                <c:pt idx="17">
                  <c:v>160.65424061286876</c:v>
                </c:pt>
                <c:pt idx="18">
                  <c:v>163.83356697718565</c:v>
                </c:pt>
                <c:pt idx="19">
                  <c:v>166.34881710438739</c:v>
                </c:pt>
                <c:pt idx="20">
                  <c:v>162.39668440518116</c:v>
                </c:pt>
                <c:pt idx="21">
                  <c:v>162.21678598696306</c:v>
                </c:pt>
                <c:pt idx="22">
                  <c:v>155.40403685211453</c:v>
                </c:pt>
                <c:pt idx="23">
                  <c:v>151.98670280654432</c:v>
                </c:pt>
                <c:pt idx="24">
                  <c:v>165.30682098285826</c:v>
                </c:pt>
                <c:pt idx="25">
                  <c:v>175.60291927201141</c:v>
                </c:pt>
                <c:pt idx="26">
                  <c:v>177.62803871178545</c:v>
                </c:pt>
                <c:pt idx="27">
                  <c:v>178.22213921065969</c:v>
                </c:pt>
                <c:pt idx="28">
                  <c:v>179.78951030376444</c:v>
                </c:pt>
                <c:pt idx="29">
                  <c:v>180.37878012629497</c:v>
                </c:pt>
                <c:pt idx="30">
                  <c:v>179.62638310496561</c:v>
                </c:pt>
                <c:pt idx="31">
                  <c:v>181.40982652541112</c:v>
                </c:pt>
                <c:pt idx="32">
                  <c:v>185.40157917112089</c:v>
                </c:pt>
                <c:pt idx="33">
                  <c:v>180.19437211405082</c:v>
                </c:pt>
                <c:pt idx="34">
                  <c:v>179.74200260372518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1-4050-A0B9-CF719777E931}"/>
            </c:ext>
          </c:extLst>
        </c:ser>
        <c:ser>
          <c:idx val="6"/>
          <c:order val="2"/>
          <c:tx>
            <c:strRef>
              <c:f>'Talnagögn | Numerical Data'!$E$132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213.79620475122289</c:v>
                </c:pt>
                <c:pt idx="1">
                  <c:v>198.57603423815129</c:v>
                </c:pt>
                <c:pt idx="2">
                  <c:v>188.93849790087677</c:v>
                </c:pt>
                <c:pt idx="3">
                  <c:v>189.15549903038888</c:v>
                </c:pt>
                <c:pt idx="4">
                  <c:v>192.62147185083415</c:v>
                </c:pt>
                <c:pt idx="5">
                  <c:v>176.53633570572413</c:v>
                </c:pt>
                <c:pt idx="6">
                  <c:v>178.14897962814231</c:v>
                </c:pt>
                <c:pt idx="7">
                  <c:v>182.47594111291835</c:v>
                </c:pt>
                <c:pt idx="8">
                  <c:v>187.94057943260438</c:v>
                </c:pt>
                <c:pt idx="9">
                  <c:v>186.38033941627612</c:v>
                </c:pt>
                <c:pt idx="10">
                  <c:v>177.86219632131392</c:v>
                </c:pt>
                <c:pt idx="11">
                  <c:v>180.25925118118172</c:v>
                </c:pt>
                <c:pt idx="12">
                  <c:v>178.84964544722772</c:v>
                </c:pt>
                <c:pt idx="13">
                  <c:v>176.04453709093355</c:v>
                </c:pt>
                <c:pt idx="14">
                  <c:v>172.77316797462572</c:v>
                </c:pt>
                <c:pt idx="15">
                  <c:v>172.08146148046555</c:v>
                </c:pt>
                <c:pt idx="16">
                  <c:v>173.17914594345555</c:v>
                </c:pt>
                <c:pt idx="17">
                  <c:v>173.59766004706646</c:v>
                </c:pt>
                <c:pt idx="18">
                  <c:v>174.91013003952318</c:v>
                </c:pt>
                <c:pt idx="19">
                  <c:v>179.72609831895696</c:v>
                </c:pt>
                <c:pt idx="20">
                  <c:v>183.46664310640563</c:v>
                </c:pt>
                <c:pt idx="21">
                  <c:v>181.20676929049841</c:v>
                </c:pt>
                <c:pt idx="22">
                  <c:v>179.78558345516382</c:v>
                </c:pt>
                <c:pt idx="23">
                  <c:v>177.04389927235184</c:v>
                </c:pt>
                <c:pt idx="24">
                  <c:v>183.79760808487481</c:v>
                </c:pt>
                <c:pt idx="25">
                  <c:v>178.33487796453787</c:v>
                </c:pt>
                <c:pt idx="26">
                  <c:v>178.88208433641182</c:v>
                </c:pt>
                <c:pt idx="27">
                  <c:v>171.43385839765807</c:v>
                </c:pt>
                <c:pt idx="28">
                  <c:v>162.75803896719259</c:v>
                </c:pt>
                <c:pt idx="29">
                  <c:v>151.93599729697166</c:v>
                </c:pt>
                <c:pt idx="30">
                  <c:v>146.02890410725328</c:v>
                </c:pt>
                <c:pt idx="31">
                  <c:v>145.37293718975988</c:v>
                </c:pt>
                <c:pt idx="32">
                  <c:v>138.78799240989778</c:v>
                </c:pt>
                <c:pt idx="33">
                  <c:v>135.63763262320685</c:v>
                </c:pt>
                <c:pt idx="34">
                  <c:v>130.38455090171291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1-4050-A0B9-CF719777E931}"/>
            </c:ext>
          </c:extLst>
        </c:ser>
        <c:ser>
          <c:idx val="0"/>
          <c:order val="3"/>
          <c:tx>
            <c:strRef>
              <c:f>'Talnagögn | Numerical Data'!$E$121</c:f>
              <c:strCache>
                <c:ptCount val="1"/>
                <c:pt idx="0">
                  <c:v>Fertilizer Use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Data'!$H$121:$AV$121</c:f>
              <c:numCache>
                <c:formatCode>0</c:formatCode>
                <c:ptCount val="41"/>
                <c:pt idx="0">
                  <c:v>124.77722452522337</c:v>
                </c:pt>
                <c:pt idx="1">
                  <c:v>121.61814011466095</c:v>
                </c:pt>
                <c:pt idx="2">
                  <c:v>112.52821422088707</c:v>
                </c:pt>
                <c:pt idx="3">
                  <c:v>115.7265758757095</c:v>
                </c:pt>
                <c:pt idx="4">
                  <c:v>118.38024369247577</c:v>
                </c:pt>
                <c:pt idx="5">
                  <c:v>115.99963142813925</c:v>
                </c:pt>
                <c:pt idx="6">
                  <c:v>122.40335724672295</c:v>
                </c:pt>
                <c:pt idx="7">
                  <c:v>120.00823617740727</c:v>
                </c:pt>
                <c:pt idx="8">
                  <c:v>121.79350056304042</c:v>
                </c:pt>
                <c:pt idx="9">
                  <c:v>126.84018153000679</c:v>
                </c:pt>
                <c:pt idx="10">
                  <c:v>125.46645158054102</c:v>
                </c:pt>
                <c:pt idx="11">
                  <c:v>124.79586910453091</c:v>
                </c:pt>
                <c:pt idx="12">
                  <c:v>116.41156113181103</c:v>
                </c:pt>
                <c:pt idx="13">
                  <c:v>114.11770227212068</c:v>
                </c:pt>
                <c:pt idx="14">
                  <c:v>111.96544388920603</c:v>
                </c:pt>
                <c:pt idx="15">
                  <c:v>110.2404278034177</c:v>
                </c:pt>
                <c:pt idx="16">
                  <c:v>125.99578973481647</c:v>
                </c:pt>
                <c:pt idx="17">
                  <c:v>134.81352400102179</c:v>
                </c:pt>
                <c:pt idx="18">
                  <c:v>145.99119892020232</c:v>
                </c:pt>
                <c:pt idx="19">
                  <c:v>127.61307862434055</c:v>
                </c:pt>
                <c:pt idx="20">
                  <c:v>119.00545225838067</c:v>
                </c:pt>
                <c:pt idx="21">
                  <c:v>117.48404112767656</c:v>
                </c:pt>
                <c:pt idx="22">
                  <c:v>124.50159996965112</c:v>
                </c:pt>
                <c:pt idx="23">
                  <c:v>122.2720418581861</c:v>
                </c:pt>
                <c:pt idx="24">
                  <c:v>139.65860861914504</c:v>
                </c:pt>
                <c:pt idx="25">
                  <c:v>124.59453192111809</c:v>
                </c:pt>
                <c:pt idx="26">
                  <c:v>120.69142862251431</c:v>
                </c:pt>
                <c:pt idx="27">
                  <c:v>132.555174174016</c:v>
                </c:pt>
                <c:pt idx="28">
                  <c:v>123.07876068709069</c:v>
                </c:pt>
                <c:pt idx="29">
                  <c:v>118.87965790765389</c:v>
                </c:pt>
                <c:pt idx="30">
                  <c:v>121.97725486593421</c:v>
                </c:pt>
                <c:pt idx="31">
                  <c:v>126.59680681327916</c:v>
                </c:pt>
                <c:pt idx="32">
                  <c:v>119.42493540352288</c:v>
                </c:pt>
                <c:pt idx="33">
                  <c:v>107.19605871879688</c:v>
                </c:pt>
                <c:pt idx="34">
                  <c:v>114.9860604505522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1-4050-A0B9-CF719777E931}"/>
            </c:ext>
          </c:extLst>
        </c:ser>
        <c:ser>
          <c:idx val="10"/>
          <c:order val="4"/>
          <c:tx>
            <c:strRef>
              <c:f>'Talnagögn | Numerical Data'!$E$136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Data'!$H$136:$AV$136</c:f>
              <c:numCache>
                <c:formatCode>0</c:formatCode>
                <c:ptCount val="41"/>
                <c:pt idx="0">
                  <c:v>27.640763551920145</c:v>
                </c:pt>
                <c:pt idx="1">
                  <c:v>28.407134181039087</c:v>
                </c:pt>
                <c:pt idx="2">
                  <c:v>28.77166853398251</c:v>
                </c:pt>
                <c:pt idx="3">
                  <c:v>29.392839704163759</c:v>
                </c:pt>
                <c:pt idx="4">
                  <c:v>29.976208278467542</c:v>
                </c:pt>
                <c:pt idx="5">
                  <c:v>29.920147701105165</c:v>
                </c:pt>
                <c:pt idx="6">
                  <c:v>30.822850800007181</c:v>
                </c:pt>
                <c:pt idx="7">
                  <c:v>30.618423988925969</c:v>
                </c:pt>
                <c:pt idx="8">
                  <c:v>30.591585402606878</c:v>
                </c:pt>
                <c:pt idx="9">
                  <c:v>30.083393092887043</c:v>
                </c:pt>
                <c:pt idx="10">
                  <c:v>28.716507102489494</c:v>
                </c:pt>
                <c:pt idx="11">
                  <c:v>28.89491393636731</c:v>
                </c:pt>
                <c:pt idx="12">
                  <c:v>27.659950315762632</c:v>
                </c:pt>
                <c:pt idx="13">
                  <c:v>27.930794287566627</c:v>
                </c:pt>
                <c:pt idx="14">
                  <c:v>28.075132981605051</c:v>
                </c:pt>
                <c:pt idx="15">
                  <c:v>29.080916817404159</c:v>
                </c:pt>
                <c:pt idx="16">
                  <c:v>29.23745242947701</c:v>
                </c:pt>
                <c:pt idx="17">
                  <c:v>29.694676010731392</c:v>
                </c:pt>
                <c:pt idx="18">
                  <c:v>29.927929173902189</c:v>
                </c:pt>
                <c:pt idx="19">
                  <c:v>29.735823008772353</c:v>
                </c:pt>
                <c:pt idx="20">
                  <c:v>29.65300315442591</c:v>
                </c:pt>
                <c:pt idx="21">
                  <c:v>30.186313680789294</c:v>
                </c:pt>
                <c:pt idx="22">
                  <c:v>29.822895577622905</c:v>
                </c:pt>
                <c:pt idx="23">
                  <c:v>28.905623782911832</c:v>
                </c:pt>
                <c:pt idx="24">
                  <c:v>30.060178631520852</c:v>
                </c:pt>
                <c:pt idx="25">
                  <c:v>29.920146942972526</c:v>
                </c:pt>
                <c:pt idx="26">
                  <c:v>29.884946316676881</c:v>
                </c:pt>
                <c:pt idx="27">
                  <c:v>29.094730797171589</c:v>
                </c:pt>
                <c:pt idx="28">
                  <c:v>26.200699744026462</c:v>
                </c:pt>
                <c:pt idx="29">
                  <c:v>27.258157390612695</c:v>
                </c:pt>
                <c:pt idx="30">
                  <c:v>27.672085923183996</c:v>
                </c:pt>
                <c:pt idx="31">
                  <c:v>26.597413371767043</c:v>
                </c:pt>
                <c:pt idx="32">
                  <c:v>26.389292880530085</c:v>
                </c:pt>
                <c:pt idx="33">
                  <c:v>25.830219575736852</c:v>
                </c:pt>
                <c:pt idx="34">
                  <c:v>24.944859589682125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31-4050-A0B9-CF719777E931}"/>
            </c:ext>
          </c:extLst>
        </c:ser>
        <c:ser>
          <c:idx val="1"/>
          <c:order val="5"/>
          <c:tx>
            <c:strRef>
              <c:f>'Talnagögn | Numerical Data'!$E$141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Data'!$H$141:$AV$141</c:f>
              <c:numCache>
                <c:formatCode>0</c:formatCode>
                <c:ptCount val="41"/>
                <c:pt idx="0">
                  <c:v>25.078612556987423</c:v>
                </c:pt>
                <c:pt idx="1">
                  <c:v>23.221774197633977</c:v>
                </c:pt>
                <c:pt idx="2">
                  <c:v>20.364849142548906</c:v>
                </c:pt>
                <c:pt idx="3">
                  <c:v>21.13464862407352</c:v>
                </c:pt>
                <c:pt idx="4">
                  <c:v>21.271348674389515</c:v>
                </c:pt>
                <c:pt idx="5">
                  <c:v>21.044513680936234</c:v>
                </c:pt>
                <c:pt idx="6">
                  <c:v>22.03669099846104</c:v>
                </c:pt>
                <c:pt idx="7">
                  <c:v>22.114406616297515</c:v>
                </c:pt>
                <c:pt idx="8">
                  <c:v>22.837416298096173</c:v>
                </c:pt>
                <c:pt idx="9">
                  <c:v>22.013971021711541</c:v>
                </c:pt>
                <c:pt idx="10">
                  <c:v>22.839804984335046</c:v>
                </c:pt>
                <c:pt idx="11">
                  <c:v>24.98538399409199</c:v>
                </c:pt>
                <c:pt idx="12">
                  <c:v>23.884569626989332</c:v>
                </c:pt>
                <c:pt idx="13">
                  <c:v>22.813894229514403</c:v>
                </c:pt>
                <c:pt idx="14">
                  <c:v>22.897101205097783</c:v>
                </c:pt>
                <c:pt idx="15">
                  <c:v>23.846156732987652</c:v>
                </c:pt>
                <c:pt idx="16">
                  <c:v>26.697786615972291</c:v>
                </c:pt>
                <c:pt idx="17">
                  <c:v>27.344437820810754</c:v>
                </c:pt>
                <c:pt idx="18">
                  <c:v>26.72041024454154</c:v>
                </c:pt>
                <c:pt idx="19">
                  <c:v>25.934707127973297</c:v>
                </c:pt>
                <c:pt idx="20">
                  <c:v>23.587608887410852</c:v>
                </c:pt>
                <c:pt idx="21">
                  <c:v>24.997411666407857</c:v>
                </c:pt>
                <c:pt idx="22">
                  <c:v>22.086130105575421</c:v>
                </c:pt>
                <c:pt idx="23">
                  <c:v>22.917489737403457</c:v>
                </c:pt>
                <c:pt idx="24">
                  <c:v>24.314197768404256</c:v>
                </c:pt>
                <c:pt idx="25">
                  <c:v>25.360497469970483</c:v>
                </c:pt>
                <c:pt idx="26">
                  <c:v>25.154742407167305</c:v>
                </c:pt>
                <c:pt idx="27">
                  <c:v>25.025235407430387</c:v>
                </c:pt>
                <c:pt idx="28">
                  <c:v>22.992155565196072</c:v>
                </c:pt>
                <c:pt idx="29">
                  <c:v>21.888787567326403</c:v>
                </c:pt>
                <c:pt idx="30">
                  <c:v>21.874464594258143</c:v>
                </c:pt>
                <c:pt idx="31">
                  <c:v>21.587883235784375</c:v>
                </c:pt>
                <c:pt idx="32">
                  <c:v>21.3616065710562</c:v>
                </c:pt>
                <c:pt idx="33">
                  <c:v>20.28039633651224</c:v>
                </c:pt>
                <c:pt idx="34">
                  <c:v>19.906110847395098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31-4050-A0B9-CF719777E931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Data'!$H$163:$BU$163</c:f>
              <c:numCache>
                <c:formatCode>0</c:formatCode>
                <c:ptCount val="66"/>
                <c:pt idx="34">
                  <c:v>191.77623947103135</c:v>
                </c:pt>
                <c:pt idx="35">
                  <c:v>192.29550237209054</c:v>
                </c:pt>
                <c:pt idx="36">
                  <c:v>192.18974830044277</c:v>
                </c:pt>
                <c:pt idx="37">
                  <c:v>192.11042960240434</c:v>
                </c:pt>
                <c:pt idx="38">
                  <c:v>191.89898252441549</c:v>
                </c:pt>
                <c:pt idx="39">
                  <c:v>190.91391837495294</c:v>
                </c:pt>
                <c:pt idx="40">
                  <c:v>189.93149031417892</c:v>
                </c:pt>
                <c:pt idx="41">
                  <c:v>190.21100281838915</c:v>
                </c:pt>
                <c:pt idx="42">
                  <c:v>190.49320070874836</c:v>
                </c:pt>
                <c:pt idx="43">
                  <c:v>190.77810915778511</c:v>
                </c:pt>
                <c:pt idx="44">
                  <c:v>191.0657536960407</c:v>
                </c:pt>
                <c:pt idx="45">
                  <c:v>191.37782243511256</c:v>
                </c:pt>
                <c:pt idx="46">
                  <c:v>191.67092618125329</c:v>
                </c:pt>
                <c:pt idx="47">
                  <c:v>191.96684447293683</c:v>
                </c:pt>
                <c:pt idx="48">
                  <c:v>192.26560433882105</c:v>
                </c:pt>
                <c:pt idx="49">
                  <c:v>192.56723320123271</c:v>
                </c:pt>
                <c:pt idx="50">
                  <c:v>192.86736954319971</c:v>
                </c:pt>
                <c:pt idx="51">
                  <c:v>193.1704309382126</c:v>
                </c:pt>
                <c:pt idx="52">
                  <c:v>192.87512453693378</c:v>
                </c:pt>
                <c:pt idx="53">
                  <c:v>193.03026943145284</c:v>
                </c:pt>
                <c:pt idx="54">
                  <c:v>193.12608905834819</c:v>
                </c:pt>
                <c:pt idx="55">
                  <c:v>192.76370462840836</c:v>
                </c:pt>
                <c:pt idx="56">
                  <c:v>192.40132420933605</c:v>
                </c:pt>
                <c:pt idx="57">
                  <c:v>192.03894778988322</c:v>
                </c:pt>
                <c:pt idx="58">
                  <c:v>191.67657535884862</c:v>
                </c:pt>
                <c:pt idx="59">
                  <c:v>191.31420690507778</c:v>
                </c:pt>
                <c:pt idx="60">
                  <c:v>190.95184241746307</c:v>
                </c:pt>
                <c:pt idx="61">
                  <c:v>190.58948188494293</c:v>
                </c:pt>
                <c:pt idx="62">
                  <c:v>190.22712529650192</c:v>
                </c:pt>
                <c:pt idx="63">
                  <c:v>189.86477264117036</c:v>
                </c:pt>
                <c:pt idx="64">
                  <c:v>189.50242390802424</c:v>
                </c:pt>
                <c:pt idx="65">
                  <c:v>189.14008667934687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31-4050-A0B9-CF719777E931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rgbClr val="99E5DA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rgbClr val="99E5DA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Data'!$H$151:$BU$151</c:f>
              <c:numCache>
                <c:formatCode>0</c:formatCode>
                <c:ptCount val="66"/>
                <c:pt idx="34">
                  <c:v>179.74200260372518</c:v>
                </c:pt>
                <c:pt idx="35">
                  <c:v>178.49261780333404</c:v>
                </c:pt>
                <c:pt idx="36">
                  <c:v>178.68745551003241</c:v>
                </c:pt>
                <c:pt idx="37">
                  <c:v>178.34914247880647</c:v>
                </c:pt>
                <c:pt idx="38">
                  <c:v>178.00240209057549</c:v>
                </c:pt>
                <c:pt idx="39">
                  <c:v>177.64723411104916</c:v>
                </c:pt>
                <c:pt idx="40">
                  <c:v>177.28363830593722</c:v>
                </c:pt>
                <c:pt idx="41">
                  <c:v>176.91161444094942</c:v>
                </c:pt>
                <c:pt idx="42">
                  <c:v>176.53116228179539</c:v>
                </c:pt>
                <c:pt idx="43">
                  <c:v>176.14228159418488</c:v>
                </c:pt>
                <c:pt idx="44">
                  <c:v>175.74497214382762</c:v>
                </c:pt>
                <c:pt idx="45">
                  <c:v>175.33923369643324</c:v>
                </c:pt>
                <c:pt idx="46">
                  <c:v>174.92506601771157</c:v>
                </c:pt>
                <c:pt idx="47">
                  <c:v>174.50246887337215</c:v>
                </c:pt>
                <c:pt idx="48">
                  <c:v>174.07144202912482</c:v>
                </c:pt>
                <c:pt idx="49">
                  <c:v>173.63198525067926</c:v>
                </c:pt>
                <c:pt idx="50">
                  <c:v>173.18409830374509</c:v>
                </c:pt>
                <c:pt idx="51">
                  <c:v>172.72778095403217</c:v>
                </c:pt>
                <c:pt idx="52">
                  <c:v>172.26303296725001</c:v>
                </c:pt>
                <c:pt idx="53">
                  <c:v>171.78985410910846</c:v>
                </c:pt>
                <c:pt idx="54">
                  <c:v>171.30824414531722</c:v>
                </c:pt>
                <c:pt idx="55">
                  <c:v>170.81820284158596</c:v>
                </c:pt>
                <c:pt idx="56">
                  <c:v>170.31972996362433</c:v>
                </c:pt>
                <c:pt idx="57">
                  <c:v>169.8128252771422</c:v>
                </c:pt>
                <c:pt idx="58">
                  <c:v>169.29748854784904</c:v>
                </c:pt>
                <c:pt idx="59">
                  <c:v>168.77371954145477</c:v>
                </c:pt>
                <c:pt idx="60">
                  <c:v>168.24151802366902</c:v>
                </c:pt>
                <c:pt idx="61">
                  <c:v>167.70088376020146</c:v>
                </c:pt>
                <c:pt idx="62">
                  <c:v>167.15181651676184</c:v>
                </c:pt>
                <c:pt idx="63">
                  <c:v>166.59431605905985</c:v>
                </c:pt>
                <c:pt idx="64">
                  <c:v>166.02838215280519</c:v>
                </c:pt>
                <c:pt idx="65">
                  <c:v>165.4540145637076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31-4050-A0B9-CF719777E931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Data'!$H$155:$BU$155</c:f>
              <c:numCache>
                <c:formatCode>0</c:formatCode>
                <c:ptCount val="66"/>
                <c:pt idx="34">
                  <c:v>130.38455090171291</c:v>
                </c:pt>
                <c:pt idx="35">
                  <c:v>130.36484132221543</c:v>
                </c:pt>
                <c:pt idx="36">
                  <c:v>129.05822796163969</c:v>
                </c:pt>
                <c:pt idx="37">
                  <c:v>127.75162561196075</c:v>
                </c:pt>
                <c:pt idx="38">
                  <c:v>126.44503427317868</c:v>
                </c:pt>
                <c:pt idx="39">
                  <c:v>125.13845394529336</c:v>
                </c:pt>
                <c:pt idx="40">
                  <c:v>123.83188462830488</c:v>
                </c:pt>
                <c:pt idx="41">
                  <c:v>122.52532632221323</c:v>
                </c:pt>
                <c:pt idx="42">
                  <c:v>121.21877902701831</c:v>
                </c:pt>
                <c:pt idx="43">
                  <c:v>119.91224274272032</c:v>
                </c:pt>
                <c:pt idx="44">
                  <c:v>118.6057174693191</c:v>
                </c:pt>
                <c:pt idx="45">
                  <c:v>117.2992032068147</c:v>
                </c:pt>
                <c:pt idx="46">
                  <c:v>115.99269995520713</c:v>
                </c:pt>
                <c:pt idx="47">
                  <c:v>114.68620771449635</c:v>
                </c:pt>
                <c:pt idx="48">
                  <c:v>113.37972648468237</c:v>
                </c:pt>
                <c:pt idx="49">
                  <c:v>112.07325626576525</c:v>
                </c:pt>
                <c:pt idx="50">
                  <c:v>110.76679705774495</c:v>
                </c:pt>
                <c:pt idx="51">
                  <c:v>109.46034886062144</c:v>
                </c:pt>
                <c:pt idx="52">
                  <c:v>108.15391167439473</c:v>
                </c:pt>
                <c:pt idx="53">
                  <c:v>106.84748549906487</c:v>
                </c:pt>
                <c:pt idx="54">
                  <c:v>105.54107033463183</c:v>
                </c:pt>
                <c:pt idx="55">
                  <c:v>104.23466618109558</c:v>
                </c:pt>
                <c:pt idx="56">
                  <c:v>102.92827303845617</c:v>
                </c:pt>
                <c:pt idx="57">
                  <c:v>101.62189090671356</c:v>
                </c:pt>
                <c:pt idx="58">
                  <c:v>100.31551978586779</c:v>
                </c:pt>
                <c:pt idx="59">
                  <c:v>99.009159675918809</c:v>
                </c:pt>
                <c:pt idx="60">
                  <c:v>97.702810576866625</c:v>
                </c:pt>
                <c:pt idx="61">
                  <c:v>96.396472488711296</c:v>
                </c:pt>
                <c:pt idx="62">
                  <c:v>95.090145411452809</c:v>
                </c:pt>
                <c:pt idx="63">
                  <c:v>93.783829345091092</c:v>
                </c:pt>
                <c:pt idx="64">
                  <c:v>92.477524289626217</c:v>
                </c:pt>
                <c:pt idx="65">
                  <c:v>91.171230245058098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1-4050-A0B9-CF719777E931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rgbClr val="FFBCB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Data'!$H$144:$BU$144</c:f>
              <c:numCache>
                <c:formatCode>0</c:formatCode>
                <c:ptCount val="66"/>
                <c:pt idx="34">
                  <c:v>114.9860604505522</c:v>
                </c:pt>
                <c:pt idx="35">
                  <c:v>118.92386744797025</c:v>
                </c:pt>
                <c:pt idx="36">
                  <c:v>114.51285365301692</c:v>
                </c:pt>
                <c:pt idx="37">
                  <c:v>110.15419732524472</c:v>
                </c:pt>
                <c:pt idx="38">
                  <c:v>105.79255961560455</c:v>
                </c:pt>
                <c:pt idx="39">
                  <c:v>101.40788445044657</c:v>
                </c:pt>
                <c:pt idx="40">
                  <c:v>97.039403958784135</c:v>
                </c:pt>
                <c:pt idx="41">
                  <c:v>96.883751896352692</c:v>
                </c:pt>
                <c:pt idx="42">
                  <c:v>96.735149711075735</c:v>
                </c:pt>
                <c:pt idx="43">
                  <c:v>96.573924401683826</c:v>
                </c:pt>
                <c:pt idx="44">
                  <c:v>96.416761977738872</c:v>
                </c:pt>
                <c:pt idx="45">
                  <c:v>96.254365827307112</c:v>
                </c:pt>
                <c:pt idx="46">
                  <c:v>96.1034388440047</c:v>
                </c:pt>
                <c:pt idx="47">
                  <c:v>95.944830898868503</c:v>
                </c:pt>
                <c:pt idx="48">
                  <c:v>95.792660926281968</c:v>
                </c:pt>
                <c:pt idx="49">
                  <c:v>95.633673644659041</c:v>
                </c:pt>
                <c:pt idx="50">
                  <c:v>95.482750754659662</c:v>
                </c:pt>
                <c:pt idx="51">
                  <c:v>95.325494788038242</c:v>
                </c:pt>
                <c:pt idx="52">
                  <c:v>95.175415679772073</c:v>
                </c:pt>
                <c:pt idx="53">
                  <c:v>95.018424868742414</c:v>
                </c:pt>
                <c:pt idx="54">
                  <c:v>94.868914381154156</c:v>
                </c:pt>
                <c:pt idx="55">
                  <c:v>94.712684486117467</c:v>
                </c:pt>
                <c:pt idx="56">
                  <c:v>94.563842898186692</c:v>
                </c:pt>
                <c:pt idx="57">
                  <c:v>94.408075569915098</c:v>
                </c:pt>
                <c:pt idx="58">
                  <c:v>94.259625046241013</c:v>
                </c:pt>
                <c:pt idx="59">
                  <c:v>94.104277618811011</c:v>
                </c:pt>
                <c:pt idx="60">
                  <c:v>93.956221287960346</c:v>
                </c:pt>
                <c:pt idx="61">
                  <c:v>93.801199027822634</c:v>
                </c:pt>
                <c:pt idx="62">
                  <c:v>93.653403273473373</c:v>
                </c:pt>
                <c:pt idx="63">
                  <c:v>93.498604964161586</c:v>
                </c:pt>
                <c:pt idx="64">
                  <c:v>93.351003331762769</c:v>
                </c:pt>
                <c:pt idx="65">
                  <c:v>93.19635758476366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31-4050-A0B9-CF719777E931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Data'!$H$159:$BU$159</c:f>
              <c:numCache>
                <c:formatCode>0</c:formatCode>
                <c:ptCount val="66"/>
                <c:pt idx="34">
                  <c:v>24.944859589682125</c:v>
                </c:pt>
                <c:pt idx="35">
                  <c:v>24.871312556098285</c:v>
                </c:pt>
                <c:pt idx="36">
                  <c:v>24.789426016074597</c:v>
                </c:pt>
                <c:pt idx="37">
                  <c:v>24.707539476050897</c:v>
                </c:pt>
                <c:pt idx="38">
                  <c:v>24.625652936027212</c:v>
                </c:pt>
                <c:pt idx="39">
                  <c:v>24.543766396003512</c:v>
                </c:pt>
                <c:pt idx="40">
                  <c:v>24.461879855979827</c:v>
                </c:pt>
                <c:pt idx="41">
                  <c:v>24.379993315956135</c:v>
                </c:pt>
                <c:pt idx="42">
                  <c:v>24.298106775932439</c:v>
                </c:pt>
                <c:pt idx="43">
                  <c:v>24.216220235908743</c:v>
                </c:pt>
                <c:pt idx="44">
                  <c:v>24.134333695885054</c:v>
                </c:pt>
                <c:pt idx="45">
                  <c:v>24.052447155861358</c:v>
                </c:pt>
                <c:pt idx="46">
                  <c:v>23.97056061583767</c:v>
                </c:pt>
                <c:pt idx="47">
                  <c:v>23.888674075813977</c:v>
                </c:pt>
                <c:pt idx="48">
                  <c:v>23.806787535790281</c:v>
                </c:pt>
                <c:pt idx="49">
                  <c:v>23.724900995766596</c:v>
                </c:pt>
                <c:pt idx="50">
                  <c:v>23.643014455742897</c:v>
                </c:pt>
                <c:pt idx="51">
                  <c:v>23.561127915719212</c:v>
                </c:pt>
                <c:pt idx="52">
                  <c:v>23.479241375695512</c:v>
                </c:pt>
                <c:pt idx="53">
                  <c:v>23.397354835671823</c:v>
                </c:pt>
                <c:pt idx="54">
                  <c:v>23.315468295648127</c:v>
                </c:pt>
                <c:pt idx="55">
                  <c:v>23.233581755624439</c:v>
                </c:pt>
                <c:pt idx="56">
                  <c:v>23.151695215600746</c:v>
                </c:pt>
                <c:pt idx="57">
                  <c:v>23.069808675577047</c:v>
                </c:pt>
                <c:pt idx="58">
                  <c:v>22.987922135553358</c:v>
                </c:pt>
                <c:pt idx="59">
                  <c:v>22.906035595529659</c:v>
                </c:pt>
                <c:pt idx="60">
                  <c:v>22.82414905550597</c:v>
                </c:pt>
                <c:pt idx="61">
                  <c:v>22.742262515482274</c:v>
                </c:pt>
                <c:pt idx="62">
                  <c:v>22.660375975458589</c:v>
                </c:pt>
                <c:pt idx="63">
                  <c:v>22.5784894354349</c:v>
                </c:pt>
                <c:pt idx="64">
                  <c:v>22.496602895411208</c:v>
                </c:pt>
                <c:pt idx="65">
                  <c:v>22.414716355387515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31-4050-A0B9-CF719777E931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Data'!$H$164:$BU$164</c:f>
              <c:numCache>
                <c:formatCode>0</c:formatCode>
                <c:ptCount val="66"/>
                <c:pt idx="34">
                  <c:v>19.906110847395098</c:v>
                </c:pt>
                <c:pt idx="35">
                  <c:v>19.954014053365995</c:v>
                </c:pt>
                <c:pt idx="36">
                  <c:v>19.979915930938205</c:v>
                </c:pt>
                <c:pt idx="37">
                  <c:v>19.937079058899371</c:v>
                </c:pt>
                <c:pt idx="38">
                  <c:v>19.954401210977494</c:v>
                </c:pt>
                <c:pt idx="39">
                  <c:v>19.911523325971189</c:v>
                </c:pt>
                <c:pt idx="40">
                  <c:v>19.928803415064294</c:v>
                </c:pt>
                <c:pt idx="41">
                  <c:v>19.885882539939075</c:v>
                </c:pt>
                <c:pt idx="42">
                  <c:v>19.903118833101075</c:v>
                </c:pt>
                <c:pt idx="43">
                  <c:v>19.860153476361006</c:v>
                </c:pt>
                <c:pt idx="44">
                  <c:v>19.877344721510553</c:v>
                </c:pt>
                <c:pt idx="45">
                  <c:v>19.834333869139186</c:v>
                </c:pt>
                <c:pt idx="46">
                  <c:v>19.851479289626582</c:v>
                </c:pt>
                <c:pt idx="47">
                  <c:v>19.808422402265933</c:v>
                </c:pt>
                <c:pt idx="48">
                  <c:v>19.825521696550368</c:v>
                </c:pt>
                <c:pt idx="49">
                  <c:v>19.78241871157627</c:v>
                </c:pt>
                <c:pt idx="50">
                  <c:v>19.799472057601747</c:v>
                </c:pt>
                <c:pt idx="51">
                  <c:v>19.756323395714958</c:v>
                </c:pt>
                <c:pt idx="52">
                  <c:v>19.77333145964576</c:v>
                </c:pt>
                <c:pt idx="53">
                  <c:v>19.730138035683581</c:v>
                </c:pt>
                <c:pt idx="54">
                  <c:v>19.747101984732012</c:v>
                </c:pt>
                <c:pt idx="55">
                  <c:v>19.703865222464174</c:v>
                </c:pt>
                <c:pt idx="56">
                  <c:v>19.72078674161105</c:v>
                </c:pt>
                <c:pt idx="57">
                  <c:v>19.677508592346157</c:v>
                </c:pt>
                <c:pt idx="58">
                  <c:v>19.694389904802733</c:v>
                </c:pt>
                <c:pt idx="59">
                  <c:v>19.651072869682253</c:v>
                </c:pt>
                <c:pt idx="60">
                  <c:v>19.667916760996945</c:v>
                </c:pt>
                <c:pt idx="61">
                  <c:v>19.624563916902162</c:v>
                </c:pt>
                <c:pt idx="62">
                  <c:v>19.641373762659214</c:v>
                </c:pt>
                <c:pt idx="63">
                  <c:v>19.597988791694661</c:v>
                </c:pt>
                <c:pt idx="64">
                  <c:v>19.614768588788024</c:v>
                </c:pt>
                <c:pt idx="65">
                  <c:v>19.571355811353783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31-4050-A0B9-CF719777E931}"/>
            </c:ext>
          </c:extLst>
        </c:ser>
        <c:ser>
          <c:idx val="13"/>
          <c:order val="12"/>
          <c:tx>
            <c:v>Áburðarnotkun WAM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31-4050-A0B9-CF719777E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69619972433613397"/>
          <c:y val="0.29862037037037037"/>
          <c:w val="0.30380027566386603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Data'!$E$169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Data'!$H$169:$AP$169</c:f>
              <c:numCache>
                <c:formatCode>0</c:formatCode>
                <c:ptCount val="35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A-4E36-893D-2FE9EEDC257F}"/>
            </c:ext>
          </c:extLst>
        </c:ser>
        <c:ser>
          <c:idx val="2"/>
          <c:order val="1"/>
          <c:tx>
            <c:strRef>
              <c:f>'Talnagögn | Numerical Data'!$E$171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33CAB5"/>
            </a:solidFill>
            <a:ln>
              <a:solidFill>
                <a:srgbClr val="99E5DA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Data'!$H$171:$AP$171</c:f>
              <c:numCache>
                <c:formatCode>0</c:formatCode>
                <c:ptCount val="35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A-4E36-893D-2FE9EEDC257F}"/>
            </c:ext>
          </c:extLst>
        </c:ser>
        <c:ser>
          <c:idx val="1"/>
          <c:order val="2"/>
          <c:tx>
            <c:strRef>
              <c:f>'Talnagögn | Numerical Data'!$E$170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Data'!$H$170:$AP$170</c:f>
              <c:numCache>
                <c:formatCode>0</c:formatCode>
                <c:ptCount val="35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1A-4E36-893D-2FE9EEDC257F}"/>
            </c:ext>
          </c:extLst>
        </c:ser>
        <c:ser>
          <c:idx val="3"/>
          <c:order val="3"/>
          <c:tx>
            <c:strRef>
              <c:f>'Talnagögn | Numerical Data'!$E$172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Data'!$H$172:$AP$172</c:f>
              <c:numCache>
                <c:formatCode>0</c:formatCode>
                <c:ptCount val="35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1A-4E36-893D-2FE9EEDC257F}"/>
            </c:ext>
          </c:extLst>
        </c:ser>
        <c:ser>
          <c:idx val="5"/>
          <c:order val="4"/>
          <c:tx>
            <c:strRef>
              <c:f>'Talnagögn | Numerical Data'!$E$173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Data'!$H$173:$AP$173</c:f>
              <c:numCache>
                <c:formatCode>0</c:formatCode>
                <c:ptCount val="35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1A-4E36-893D-2FE9EEDC2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4975910290401737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Data'!$E$171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33CAB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Data'!$H$171:$AP$171</c:f>
              <c:numCache>
                <c:formatCode>0</c:formatCode>
                <c:ptCount val="35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E-4173-9E8A-27F7B0D40101}"/>
            </c:ext>
          </c:extLst>
        </c:ser>
        <c:ser>
          <c:idx val="1"/>
          <c:order val="1"/>
          <c:tx>
            <c:strRef>
              <c:f>'Talnagögn | Numerical Data'!$E$170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Data'!$H$170:$AP$170</c:f>
              <c:numCache>
                <c:formatCode>0</c:formatCode>
                <c:ptCount val="35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E-4173-9E8A-27F7B0D40101}"/>
            </c:ext>
          </c:extLst>
        </c:ser>
        <c:ser>
          <c:idx val="3"/>
          <c:order val="2"/>
          <c:tx>
            <c:strRef>
              <c:f>'Talnagögn | Numerical Data'!$E$172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Data'!$H$172:$AP$172</c:f>
              <c:numCache>
                <c:formatCode>0</c:formatCode>
                <c:ptCount val="35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E-4173-9E8A-27F7B0D40101}"/>
            </c:ext>
          </c:extLst>
        </c:ser>
        <c:ser>
          <c:idx val="5"/>
          <c:order val="3"/>
          <c:tx>
            <c:strRef>
              <c:f>'Talnagögn | Numerical Data'!$E$173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Data'!$H$173:$AP$173</c:f>
              <c:numCache>
                <c:formatCode>0</c:formatCode>
                <c:ptCount val="35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9E-4173-9E8A-27F7B0D40101}"/>
            </c:ext>
          </c:extLst>
        </c:ser>
        <c:ser>
          <c:idx val="0"/>
          <c:order val="4"/>
          <c:tx>
            <c:strRef>
              <c:f>'Talnagögn | Numerical Data'!$E$169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Data'!$H$169:$AP$169</c:f>
              <c:numCache>
                <c:formatCode>0</c:formatCode>
                <c:ptCount val="35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9E-4173-9E8A-27F7B0D40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9627638972348449"/>
          <c:h val="0.36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Data'!$E$169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Data'!$H$169:$AV$169</c:f>
              <c:numCache>
                <c:formatCode>0</c:formatCode>
                <c:ptCount val="41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D-49BA-B5C6-C3E26C9FB801}"/>
            </c:ext>
          </c:extLst>
        </c:ser>
        <c:ser>
          <c:idx val="2"/>
          <c:order val="1"/>
          <c:tx>
            <c:strRef>
              <c:f>'Talnagögn | Numerical Data'!$E$171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33CAB5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Data'!$H$171:$AV$171</c:f>
              <c:numCache>
                <c:formatCode>0</c:formatCode>
                <c:ptCount val="41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D-49BA-B5C6-C3E26C9FB801}"/>
            </c:ext>
          </c:extLst>
        </c:ser>
        <c:ser>
          <c:idx val="1"/>
          <c:order val="2"/>
          <c:tx>
            <c:strRef>
              <c:f>'Talnagögn | Numerical Data'!$E$170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Data'!$H$170:$AV$170</c:f>
              <c:numCache>
                <c:formatCode>0</c:formatCode>
                <c:ptCount val="41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D-49BA-B5C6-C3E26C9FB801}"/>
            </c:ext>
          </c:extLst>
        </c:ser>
        <c:ser>
          <c:idx val="3"/>
          <c:order val="3"/>
          <c:tx>
            <c:strRef>
              <c:f>'Talnagögn | Numerical Data'!$E$172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Data'!$H$172:$AV$172</c:f>
              <c:numCache>
                <c:formatCode>0</c:formatCode>
                <c:ptCount val="41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8D-49BA-B5C6-C3E26C9FB801}"/>
            </c:ext>
          </c:extLst>
        </c:ser>
        <c:ser>
          <c:idx val="5"/>
          <c:order val="4"/>
          <c:tx>
            <c:strRef>
              <c:f>'Talnagögn | Numerical Data'!$E$173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Data'!$H$173:$AV$173</c:f>
              <c:numCache>
                <c:formatCode>0</c:formatCode>
                <c:ptCount val="41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8D-49BA-B5C6-C3E26C9FB801}"/>
            </c:ext>
          </c:extLst>
        </c:ser>
        <c:ser>
          <c:idx val="4"/>
          <c:order val="5"/>
          <c:tx>
            <c:v>Forestry WEM</c:v>
          </c:tx>
          <c:spPr>
            <a:solidFill>
              <a:srgbClr val="3C7290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3C7290">
                  <a:alpha val="2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58D-49BA-B5C6-C3E26C9FB801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AE-430C-956E-917CD57991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Data'!$H$177:$BU$177</c:f>
              <c:numCache>
                <c:formatCode>0</c:formatCode>
                <c:ptCount val="66"/>
                <c:pt idx="34">
                  <c:v>-534.16681294228749</c:v>
                </c:pt>
                <c:pt idx="35">
                  <c:v>-569.03313713696207</c:v>
                </c:pt>
                <c:pt idx="36">
                  <c:v>-607.88738159883576</c:v>
                </c:pt>
                <c:pt idx="37">
                  <c:v>-645.36999498431226</c:v>
                </c:pt>
                <c:pt idx="38">
                  <c:v>-679.37893378488252</c:v>
                </c:pt>
                <c:pt idx="39">
                  <c:v>-714.05461069371995</c:v>
                </c:pt>
                <c:pt idx="40">
                  <c:v>-752.09903438702497</c:v>
                </c:pt>
                <c:pt idx="41">
                  <c:v>-789.80569345516653</c:v>
                </c:pt>
                <c:pt idx="42">
                  <c:v>-826.66010230243558</c:v>
                </c:pt>
                <c:pt idx="43">
                  <c:v>-869.95668522307858</c:v>
                </c:pt>
                <c:pt idx="44">
                  <c:v>-910.98526056819503</c:v>
                </c:pt>
                <c:pt idx="45">
                  <c:v>-948.36229172077765</c:v>
                </c:pt>
                <c:pt idx="46">
                  <c:v>-988.28713278063663</c:v>
                </c:pt>
                <c:pt idx="47">
                  <c:v>-1028.324464626492</c:v>
                </c:pt>
                <c:pt idx="48">
                  <c:v>-1066.7369659405729</c:v>
                </c:pt>
                <c:pt idx="49">
                  <c:v>-1108.0312701916941</c:v>
                </c:pt>
                <c:pt idx="50">
                  <c:v>-1148.2109624656553</c:v>
                </c:pt>
                <c:pt idx="51">
                  <c:v>-1191.6314618479707</c:v>
                </c:pt>
                <c:pt idx="52">
                  <c:v>-1233.3537347775421</c:v>
                </c:pt>
                <c:pt idx="53">
                  <c:v>-1279.0524697967167</c:v>
                </c:pt>
                <c:pt idx="54">
                  <c:v>-1332.5210086059276</c:v>
                </c:pt>
                <c:pt idx="55">
                  <c:v>-1377.5163702847128</c:v>
                </c:pt>
                <c:pt idx="56">
                  <c:v>-1435.0245260504175</c:v>
                </c:pt>
                <c:pt idx="57">
                  <c:v>-1491.5272093328688</c:v>
                </c:pt>
                <c:pt idx="58">
                  <c:v>-1544.4247782579375</c:v>
                </c:pt>
                <c:pt idx="59">
                  <c:v>-1597.0856801245095</c:v>
                </c:pt>
                <c:pt idx="60">
                  <c:v>-1651.2351492616906</c:v>
                </c:pt>
                <c:pt idx="61">
                  <c:v>-1710.0169717905108</c:v>
                </c:pt>
                <c:pt idx="62">
                  <c:v>-1762.4804915476409</c:v>
                </c:pt>
                <c:pt idx="63">
                  <c:v>-1818.8844526584985</c:v>
                </c:pt>
                <c:pt idx="64">
                  <c:v>-1879.1976143178231</c:v>
                </c:pt>
                <c:pt idx="65">
                  <c:v>-1935.4876453727718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8D-49BA-B5C6-C3E26C9FB801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33CAB5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33CAB5">
                  <a:alpha val="30196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8D-49BA-B5C6-C3E26C9FB801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E-430C-956E-917CD57991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Data'!$H$179:$BU$179</c:f>
              <c:numCache>
                <c:formatCode>0</c:formatCode>
                <c:ptCount val="66"/>
                <c:pt idx="34">
                  <c:v>5040.1391397011794</c:v>
                </c:pt>
                <c:pt idx="35">
                  <c:v>4994.1040760182059</c:v>
                </c:pt>
                <c:pt idx="36">
                  <c:v>4902.1641688098025</c:v>
                </c:pt>
                <c:pt idx="37">
                  <c:v>4811.967182790655</c:v>
                </c:pt>
                <c:pt idx="38">
                  <c:v>4722.1421368866941</c:v>
                </c:pt>
                <c:pt idx="39">
                  <c:v>4637.0079481877783</c:v>
                </c:pt>
                <c:pt idx="40">
                  <c:v>4554.1185310343899</c:v>
                </c:pt>
                <c:pt idx="41">
                  <c:v>4525.6563029457475</c:v>
                </c:pt>
                <c:pt idx="42">
                  <c:v>4498.0187921256293</c:v>
                </c:pt>
                <c:pt idx="43">
                  <c:v>4474.1088057066208</c:v>
                </c:pt>
                <c:pt idx="44">
                  <c:v>4456.0220225751282</c:v>
                </c:pt>
                <c:pt idx="45">
                  <c:v>4444.1072533632268</c:v>
                </c:pt>
                <c:pt idx="46">
                  <c:v>4432.1888215139625</c:v>
                </c:pt>
                <c:pt idx="47">
                  <c:v>4453.5951649926656</c:v>
                </c:pt>
                <c:pt idx="48">
                  <c:v>4440.7179950480759</c:v>
                </c:pt>
                <c:pt idx="49">
                  <c:v>4427.895372646256</c:v>
                </c:pt>
                <c:pt idx="50">
                  <c:v>4416.0307258709563</c:v>
                </c:pt>
                <c:pt idx="51">
                  <c:v>4396.549331145874</c:v>
                </c:pt>
                <c:pt idx="52">
                  <c:v>4366.9007196051734</c:v>
                </c:pt>
                <c:pt idx="53">
                  <c:v>4341.7134874400117</c:v>
                </c:pt>
                <c:pt idx="54">
                  <c:v>4316.6356796604732</c:v>
                </c:pt>
                <c:pt idx="55">
                  <c:v>4287.8382025395686</c:v>
                </c:pt>
                <c:pt idx="56">
                  <c:v>4258.7664665506518</c:v>
                </c:pt>
                <c:pt idx="57">
                  <c:v>4229.2816261803828</c:v>
                </c:pt>
                <c:pt idx="58">
                  <c:v>4200.4789083160085</c:v>
                </c:pt>
                <c:pt idx="59">
                  <c:v>4170.1356076022576</c:v>
                </c:pt>
                <c:pt idx="60">
                  <c:v>4134.192589975024</c:v>
                </c:pt>
                <c:pt idx="61">
                  <c:v>4098.8463571113707</c:v>
                </c:pt>
                <c:pt idx="62">
                  <c:v>4065.3060426929064</c:v>
                </c:pt>
                <c:pt idx="63">
                  <c:v>4030.0733351019885</c:v>
                </c:pt>
                <c:pt idx="64">
                  <c:v>3998.2213902283852</c:v>
                </c:pt>
                <c:pt idx="65">
                  <c:v>3968.4177605580394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8D-49BA-B5C6-C3E26C9FB801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accent6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Data'!$H$178:$BU$178</c:f>
              <c:numCache>
                <c:formatCode>0</c:formatCode>
                <c:ptCount val="66"/>
                <c:pt idx="34">
                  <c:v>1666.236516972165</c:v>
                </c:pt>
                <c:pt idx="35">
                  <c:v>1594.4587382185848</c:v>
                </c:pt>
                <c:pt idx="36">
                  <c:v>1594.8360012393337</c:v>
                </c:pt>
                <c:pt idx="37">
                  <c:v>1595.2136194098721</c:v>
                </c:pt>
                <c:pt idx="38">
                  <c:v>1595.5915916577999</c:v>
                </c:pt>
                <c:pt idx="39">
                  <c:v>1596.5150624515557</c:v>
                </c:pt>
                <c:pt idx="40">
                  <c:v>1597.4388851924232</c:v>
                </c:pt>
                <c:pt idx="41">
                  <c:v>1598.3630588224655</c:v>
                </c:pt>
                <c:pt idx="42">
                  <c:v>1599.2875822885101</c:v>
                </c:pt>
                <c:pt idx="43">
                  <c:v>1600.2124545421163</c:v>
                </c:pt>
                <c:pt idx="44">
                  <c:v>1601.1376745395512</c:v>
                </c:pt>
                <c:pt idx="45">
                  <c:v>1603.3303451010356</c:v>
                </c:pt>
                <c:pt idx="46">
                  <c:v>1603.3501389867031</c:v>
                </c:pt>
                <c:pt idx="47">
                  <c:v>1604.2759401105181</c:v>
                </c:pt>
                <c:pt idx="48">
                  <c:v>1605.2020855277888</c:v>
                </c:pt>
                <c:pt idx="49">
                  <c:v>1606.1285742158796</c:v>
                </c:pt>
                <c:pt idx="50">
                  <c:v>1607.0554051567069</c:v>
                </c:pt>
                <c:pt idx="51">
                  <c:v>1607.982577336707</c:v>
                </c:pt>
                <c:pt idx="52">
                  <c:v>1604.7423536489155</c:v>
                </c:pt>
                <c:pt idx="53">
                  <c:v>1603.8614339293924</c:v>
                </c:pt>
                <c:pt idx="54">
                  <c:v>1602.0063265612391</c:v>
                </c:pt>
                <c:pt idx="55">
                  <c:v>1602.4301875977844</c:v>
                </c:pt>
                <c:pt idx="56">
                  <c:v>1602.8543848725997</c:v>
                </c:pt>
                <c:pt idx="57">
                  <c:v>1603.2789173987028</c:v>
                </c:pt>
                <c:pt idx="58">
                  <c:v>1603.7037841934498</c:v>
                </c:pt>
                <c:pt idx="59">
                  <c:v>1604.1289842785134</c:v>
                </c:pt>
                <c:pt idx="60">
                  <c:v>1604.5545166798518</c:v>
                </c:pt>
                <c:pt idx="61">
                  <c:v>1604.9803804276901</c:v>
                </c:pt>
                <c:pt idx="62">
                  <c:v>1605.4065745564901</c:v>
                </c:pt>
                <c:pt idx="63">
                  <c:v>1605.8330981049282</c:v>
                </c:pt>
                <c:pt idx="64">
                  <c:v>1606.2599501158713</c:v>
                </c:pt>
                <c:pt idx="65">
                  <c:v>1606.6871296363506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8D-49BA-B5C6-C3E26C9FB801}"/>
            </c:ext>
          </c:extLst>
        </c:ser>
        <c:ser>
          <c:idx val="8"/>
          <c:order val="8"/>
          <c:tx>
            <c:v>Votlendi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Data'!$H$180:$BU$180</c:f>
              <c:numCache>
                <c:formatCode>0</c:formatCode>
                <c:ptCount val="66"/>
                <c:pt idx="34">
                  <c:v>17.149632836863123</c:v>
                </c:pt>
                <c:pt idx="35">
                  <c:v>19.387797784685631</c:v>
                </c:pt>
                <c:pt idx="36">
                  <c:v>29.765277784685622</c:v>
                </c:pt>
                <c:pt idx="37">
                  <c:v>39.651532762744118</c:v>
                </c:pt>
                <c:pt idx="38">
                  <c:v>50.029012762744131</c:v>
                </c:pt>
                <c:pt idx="39">
                  <c:v>60.222016180082811</c:v>
                </c:pt>
                <c:pt idx="40">
                  <c:v>70.5384521800828</c:v>
                </c:pt>
                <c:pt idx="41">
                  <c:v>72.71246151341613</c:v>
                </c:pt>
                <c:pt idx="42">
                  <c:v>74.889697513416152</c:v>
                </c:pt>
                <c:pt idx="43">
                  <c:v>77.066933513416146</c:v>
                </c:pt>
                <c:pt idx="44">
                  <c:v>79.12465289807686</c:v>
                </c:pt>
                <c:pt idx="45">
                  <c:v>81.301888898076882</c:v>
                </c:pt>
                <c:pt idx="46">
                  <c:v>83.469875913076891</c:v>
                </c:pt>
                <c:pt idx="47">
                  <c:v>85.647111913076884</c:v>
                </c:pt>
                <c:pt idx="48">
                  <c:v>87.824347913076878</c:v>
                </c:pt>
                <c:pt idx="49">
                  <c:v>90.001583913076871</c:v>
                </c:pt>
                <c:pt idx="50">
                  <c:v>92.178819913076865</c:v>
                </c:pt>
                <c:pt idx="51">
                  <c:v>94.356055913076872</c:v>
                </c:pt>
                <c:pt idx="52">
                  <c:v>96.533291913076908</c:v>
                </c:pt>
                <c:pt idx="53">
                  <c:v>98.710527913076845</c:v>
                </c:pt>
                <c:pt idx="54">
                  <c:v>100.88776391307687</c:v>
                </c:pt>
                <c:pt idx="55">
                  <c:v>103.06499991307687</c:v>
                </c:pt>
                <c:pt idx="56">
                  <c:v>105.24223591307688</c:v>
                </c:pt>
                <c:pt idx="57">
                  <c:v>107.41947191307688</c:v>
                </c:pt>
                <c:pt idx="58">
                  <c:v>109.59670791307687</c:v>
                </c:pt>
                <c:pt idx="59">
                  <c:v>111.77394391307686</c:v>
                </c:pt>
                <c:pt idx="60">
                  <c:v>113.9511799130769</c:v>
                </c:pt>
                <c:pt idx="61">
                  <c:v>116.12841591307691</c:v>
                </c:pt>
                <c:pt idx="62">
                  <c:v>118.30565191307687</c:v>
                </c:pt>
                <c:pt idx="63">
                  <c:v>120.48288791307687</c:v>
                </c:pt>
                <c:pt idx="64">
                  <c:v>122.66012391307687</c:v>
                </c:pt>
                <c:pt idx="65">
                  <c:v>124.83735991307687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8D-49BA-B5C6-C3E26C9FB801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4">
                  <c:v>26.561501825801315</c:v>
                </c:pt>
                <c:pt idx="35">
                  <c:v>32.763450946138619</c:v>
                </c:pt>
                <c:pt idx="36">
                  <c:v>32.757361256578406</c:v>
                </c:pt>
                <c:pt idx="37">
                  <c:v>32.719356057910773</c:v>
                </c:pt>
                <c:pt idx="38">
                  <c:v>32.647392415559807</c:v>
                </c:pt>
                <c:pt idx="39">
                  <c:v>32.629910369882964</c:v>
                </c:pt>
                <c:pt idx="40">
                  <c:v>32.598154332262311</c:v>
                </c:pt>
                <c:pt idx="41">
                  <c:v>32.58373048840167</c:v>
                </c:pt>
                <c:pt idx="42">
                  <c:v>32.547127426004408</c:v>
                </c:pt>
                <c:pt idx="43">
                  <c:v>32.598171997316058</c:v>
                </c:pt>
                <c:pt idx="44">
                  <c:v>32.604912718222295</c:v>
                </c:pt>
                <c:pt idx="45">
                  <c:v>32.584874475192009</c:v>
                </c:pt>
                <c:pt idx="46">
                  <c:v>32.607868729262918</c:v>
                </c:pt>
                <c:pt idx="47">
                  <c:v>32.629863214259785</c:v>
                </c:pt>
                <c:pt idx="48">
                  <c:v>32.610289275642572</c:v>
                </c:pt>
                <c:pt idx="49">
                  <c:v>32.599278699379283</c:v>
                </c:pt>
                <c:pt idx="50">
                  <c:v>32.610296674678466</c:v>
                </c:pt>
                <c:pt idx="51">
                  <c:v>32.585410491502444</c:v>
                </c:pt>
                <c:pt idx="52">
                  <c:v>32.574181024545396</c:v>
                </c:pt>
                <c:pt idx="53">
                  <c:v>32.580841707902437</c:v>
                </c:pt>
                <c:pt idx="54">
                  <c:v>32.614143355626766</c:v>
                </c:pt>
                <c:pt idx="55">
                  <c:v>32.622455265528515</c:v>
                </c:pt>
                <c:pt idx="56">
                  <c:v>32.644576098605285</c:v>
                </c:pt>
                <c:pt idx="57">
                  <c:v>32.677250055523473</c:v>
                </c:pt>
                <c:pt idx="58">
                  <c:v>32.674050479925427</c:v>
                </c:pt>
                <c:pt idx="59">
                  <c:v>32.589927176458332</c:v>
                </c:pt>
                <c:pt idx="60">
                  <c:v>32.564411347555506</c:v>
                </c:pt>
                <c:pt idx="61">
                  <c:v>32.520226787743923</c:v>
                </c:pt>
                <c:pt idx="62">
                  <c:v>32.487430154480535</c:v>
                </c:pt>
                <c:pt idx="63">
                  <c:v>32.477218848349821</c:v>
                </c:pt>
                <c:pt idx="64">
                  <c:v>32.470069405238064</c:v>
                </c:pt>
                <c:pt idx="65">
                  <c:v>32.467548121219806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8D-49BA-B5C6-C3E26C9FB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8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6383565412057649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Data'!$E$169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Data'!$H$169:$AV$169</c:f>
              <c:numCache>
                <c:formatCode>0</c:formatCode>
                <c:ptCount val="41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6-429E-B6D6-EC7DB6676461}"/>
            </c:ext>
          </c:extLst>
        </c:ser>
        <c:ser>
          <c:idx val="2"/>
          <c:order val="1"/>
          <c:tx>
            <c:strRef>
              <c:f>'Talnagögn | Numerical Data'!$E$171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33CAB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Data'!$H$171:$AV$171</c:f>
              <c:numCache>
                <c:formatCode>0</c:formatCode>
                <c:ptCount val="41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6-429E-B6D6-EC7DB6676461}"/>
            </c:ext>
          </c:extLst>
        </c:ser>
        <c:ser>
          <c:idx val="1"/>
          <c:order val="2"/>
          <c:tx>
            <c:strRef>
              <c:f>'Talnagögn | Numerical Data'!$E$170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Data'!$H$170:$AV$170</c:f>
              <c:numCache>
                <c:formatCode>0</c:formatCode>
                <c:ptCount val="41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6-429E-B6D6-EC7DB6676461}"/>
            </c:ext>
          </c:extLst>
        </c:ser>
        <c:ser>
          <c:idx val="3"/>
          <c:order val="3"/>
          <c:tx>
            <c:strRef>
              <c:f>'Talnagögn | Numerical Data'!$E$172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Data'!$H$172:$AV$172</c:f>
              <c:numCache>
                <c:formatCode>0</c:formatCode>
                <c:ptCount val="41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6-429E-B6D6-EC7DB6676461}"/>
            </c:ext>
          </c:extLst>
        </c:ser>
        <c:ser>
          <c:idx val="5"/>
          <c:order val="4"/>
          <c:tx>
            <c:strRef>
              <c:f>'Talnagögn | Numerical Data'!$E$173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Data'!$H$173:$AV$173</c:f>
              <c:numCache>
                <c:formatCode>0</c:formatCode>
                <c:ptCount val="41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46-429E-B6D6-EC7DB6676461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Data'!$H$177:$BU$177</c:f>
              <c:numCache>
                <c:formatCode>0</c:formatCode>
                <c:ptCount val="66"/>
                <c:pt idx="34">
                  <c:v>-534.16681294228749</c:v>
                </c:pt>
                <c:pt idx="35">
                  <c:v>-569.03313713696207</c:v>
                </c:pt>
                <c:pt idx="36">
                  <c:v>-607.88738159883576</c:v>
                </c:pt>
                <c:pt idx="37">
                  <c:v>-645.36999498431226</c:v>
                </c:pt>
                <c:pt idx="38">
                  <c:v>-679.37893378488252</c:v>
                </c:pt>
                <c:pt idx="39">
                  <c:v>-714.05461069371995</c:v>
                </c:pt>
                <c:pt idx="40">
                  <c:v>-752.09903438702497</c:v>
                </c:pt>
                <c:pt idx="41">
                  <c:v>-789.80569345516653</c:v>
                </c:pt>
                <c:pt idx="42">
                  <c:v>-826.66010230243558</c:v>
                </c:pt>
                <c:pt idx="43">
                  <c:v>-869.95668522307858</c:v>
                </c:pt>
                <c:pt idx="44">
                  <c:v>-910.98526056819503</c:v>
                </c:pt>
                <c:pt idx="45">
                  <c:v>-948.36229172077765</c:v>
                </c:pt>
                <c:pt idx="46">
                  <c:v>-988.28713278063663</c:v>
                </c:pt>
                <c:pt idx="47">
                  <c:v>-1028.324464626492</c:v>
                </c:pt>
                <c:pt idx="48">
                  <c:v>-1066.7369659405729</c:v>
                </c:pt>
                <c:pt idx="49">
                  <c:v>-1108.0312701916941</c:v>
                </c:pt>
                <c:pt idx="50">
                  <c:v>-1148.2109624656553</c:v>
                </c:pt>
                <c:pt idx="51">
                  <c:v>-1191.6314618479707</c:v>
                </c:pt>
                <c:pt idx="52">
                  <c:v>-1233.3537347775421</c:v>
                </c:pt>
                <c:pt idx="53">
                  <c:v>-1279.0524697967167</c:v>
                </c:pt>
                <c:pt idx="54">
                  <c:v>-1332.5210086059276</c:v>
                </c:pt>
                <c:pt idx="55">
                  <c:v>-1377.5163702847128</c:v>
                </c:pt>
                <c:pt idx="56">
                  <c:v>-1435.0245260504175</c:v>
                </c:pt>
                <c:pt idx="57">
                  <c:v>-1491.5272093328688</c:v>
                </c:pt>
                <c:pt idx="58">
                  <c:v>-1544.4247782579375</c:v>
                </c:pt>
                <c:pt idx="59">
                  <c:v>-1597.0856801245095</c:v>
                </c:pt>
                <c:pt idx="60">
                  <c:v>-1651.2351492616906</c:v>
                </c:pt>
                <c:pt idx="61">
                  <c:v>-1710.0169717905108</c:v>
                </c:pt>
                <c:pt idx="62">
                  <c:v>-1762.4804915476409</c:v>
                </c:pt>
                <c:pt idx="63">
                  <c:v>-1818.8844526584985</c:v>
                </c:pt>
                <c:pt idx="64">
                  <c:v>-1879.1976143178231</c:v>
                </c:pt>
                <c:pt idx="65">
                  <c:v>-1935.4876453727718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46-429E-B6D6-EC7DB6676461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33CAB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Data'!$H$179:$BU$179</c:f>
              <c:numCache>
                <c:formatCode>0</c:formatCode>
                <c:ptCount val="66"/>
                <c:pt idx="34">
                  <c:v>5040.1391397011794</c:v>
                </c:pt>
                <c:pt idx="35">
                  <c:v>4994.1040760182059</c:v>
                </c:pt>
                <c:pt idx="36">
                  <c:v>4902.1641688098025</c:v>
                </c:pt>
                <c:pt idx="37">
                  <c:v>4811.967182790655</c:v>
                </c:pt>
                <c:pt idx="38">
                  <c:v>4722.1421368866941</c:v>
                </c:pt>
                <c:pt idx="39">
                  <c:v>4637.0079481877783</c:v>
                </c:pt>
                <c:pt idx="40">
                  <c:v>4554.1185310343899</c:v>
                </c:pt>
                <c:pt idx="41">
                  <c:v>4525.6563029457475</c:v>
                </c:pt>
                <c:pt idx="42">
                  <c:v>4498.0187921256293</c:v>
                </c:pt>
                <c:pt idx="43">
                  <c:v>4474.1088057066208</c:v>
                </c:pt>
                <c:pt idx="44">
                  <c:v>4456.0220225751282</c:v>
                </c:pt>
                <c:pt idx="45">
                  <c:v>4444.1072533632268</c:v>
                </c:pt>
                <c:pt idx="46">
                  <c:v>4432.1888215139625</c:v>
                </c:pt>
                <c:pt idx="47">
                  <c:v>4453.5951649926656</c:v>
                </c:pt>
                <c:pt idx="48">
                  <c:v>4440.7179950480759</c:v>
                </c:pt>
                <c:pt idx="49">
                  <c:v>4427.895372646256</c:v>
                </c:pt>
                <c:pt idx="50">
                  <c:v>4416.0307258709563</c:v>
                </c:pt>
                <c:pt idx="51">
                  <c:v>4396.549331145874</c:v>
                </c:pt>
                <c:pt idx="52">
                  <c:v>4366.9007196051734</c:v>
                </c:pt>
                <c:pt idx="53">
                  <c:v>4341.7134874400117</c:v>
                </c:pt>
                <c:pt idx="54">
                  <c:v>4316.6356796604732</c:v>
                </c:pt>
                <c:pt idx="55">
                  <c:v>4287.8382025395686</c:v>
                </c:pt>
                <c:pt idx="56">
                  <c:v>4258.7664665506518</c:v>
                </c:pt>
                <c:pt idx="57">
                  <c:v>4229.2816261803828</c:v>
                </c:pt>
                <c:pt idx="58">
                  <c:v>4200.4789083160085</c:v>
                </c:pt>
                <c:pt idx="59">
                  <c:v>4170.1356076022576</c:v>
                </c:pt>
                <c:pt idx="60">
                  <c:v>4134.192589975024</c:v>
                </c:pt>
                <c:pt idx="61">
                  <c:v>4098.8463571113707</c:v>
                </c:pt>
                <c:pt idx="62">
                  <c:v>4065.3060426929064</c:v>
                </c:pt>
                <c:pt idx="63">
                  <c:v>4030.0733351019885</c:v>
                </c:pt>
                <c:pt idx="64">
                  <c:v>3998.2213902283852</c:v>
                </c:pt>
                <c:pt idx="65">
                  <c:v>3968.4177605580394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46-429E-B6D6-EC7DB6676461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Data'!$H$178:$BU$178</c:f>
              <c:numCache>
                <c:formatCode>0</c:formatCode>
                <c:ptCount val="66"/>
                <c:pt idx="34">
                  <c:v>1666.236516972165</c:v>
                </c:pt>
                <c:pt idx="35">
                  <c:v>1594.4587382185848</c:v>
                </c:pt>
                <c:pt idx="36">
                  <c:v>1594.8360012393337</c:v>
                </c:pt>
                <c:pt idx="37">
                  <c:v>1595.2136194098721</c:v>
                </c:pt>
                <c:pt idx="38">
                  <c:v>1595.5915916577999</c:v>
                </c:pt>
                <c:pt idx="39">
                  <c:v>1596.5150624515557</c:v>
                </c:pt>
                <c:pt idx="40">
                  <c:v>1597.4388851924232</c:v>
                </c:pt>
                <c:pt idx="41">
                  <c:v>1598.3630588224655</c:v>
                </c:pt>
                <c:pt idx="42">
                  <c:v>1599.2875822885101</c:v>
                </c:pt>
                <c:pt idx="43">
                  <c:v>1600.2124545421163</c:v>
                </c:pt>
                <c:pt idx="44">
                  <c:v>1601.1376745395512</c:v>
                </c:pt>
                <c:pt idx="45">
                  <c:v>1603.3303451010356</c:v>
                </c:pt>
                <c:pt idx="46">
                  <c:v>1603.3501389867031</c:v>
                </c:pt>
                <c:pt idx="47">
                  <c:v>1604.2759401105181</c:v>
                </c:pt>
                <c:pt idx="48">
                  <c:v>1605.2020855277888</c:v>
                </c:pt>
                <c:pt idx="49">
                  <c:v>1606.1285742158796</c:v>
                </c:pt>
                <c:pt idx="50">
                  <c:v>1607.0554051567069</c:v>
                </c:pt>
                <c:pt idx="51">
                  <c:v>1607.982577336707</c:v>
                </c:pt>
                <c:pt idx="52">
                  <c:v>1604.7423536489155</c:v>
                </c:pt>
                <c:pt idx="53">
                  <c:v>1603.8614339293924</c:v>
                </c:pt>
                <c:pt idx="54">
                  <c:v>1602.0063265612391</c:v>
                </c:pt>
                <c:pt idx="55">
                  <c:v>1602.4301875977844</c:v>
                </c:pt>
                <c:pt idx="56">
                  <c:v>1602.8543848725997</c:v>
                </c:pt>
                <c:pt idx="57">
                  <c:v>1603.2789173987028</c:v>
                </c:pt>
                <c:pt idx="58">
                  <c:v>1603.7037841934498</c:v>
                </c:pt>
                <c:pt idx="59">
                  <c:v>1604.1289842785134</c:v>
                </c:pt>
                <c:pt idx="60">
                  <c:v>1604.5545166798518</c:v>
                </c:pt>
                <c:pt idx="61">
                  <c:v>1604.9803804276901</c:v>
                </c:pt>
                <c:pt idx="62">
                  <c:v>1605.4065745564901</c:v>
                </c:pt>
                <c:pt idx="63">
                  <c:v>1605.8330981049282</c:v>
                </c:pt>
                <c:pt idx="64">
                  <c:v>1606.2599501158713</c:v>
                </c:pt>
                <c:pt idx="65">
                  <c:v>1606.6871296363506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46-429E-B6D6-EC7DB6676461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Data'!$H$180:$BU$180</c:f>
              <c:numCache>
                <c:formatCode>0</c:formatCode>
                <c:ptCount val="66"/>
                <c:pt idx="34">
                  <c:v>17.149632836863123</c:v>
                </c:pt>
                <c:pt idx="35">
                  <c:v>19.387797784685631</c:v>
                </c:pt>
                <c:pt idx="36">
                  <c:v>29.765277784685622</c:v>
                </c:pt>
                <c:pt idx="37">
                  <c:v>39.651532762744118</c:v>
                </c:pt>
                <c:pt idx="38">
                  <c:v>50.029012762744131</c:v>
                </c:pt>
                <c:pt idx="39">
                  <c:v>60.222016180082811</c:v>
                </c:pt>
                <c:pt idx="40">
                  <c:v>70.5384521800828</c:v>
                </c:pt>
                <c:pt idx="41">
                  <c:v>72.71246151341613</c:v>
                </c:pt>
                <c:pt idx="42">
                  <c:v>74.889697513416152</c:v>
                </c:pt>
                <c:pt idx="43">
                  <c:v>77.066933513416146</c:v>
                </c:pt>
                <c:pt idx="44">
                  <c:v>79.12465289807686</c:v>
                </c:pt>
                <c:pt idx="45">
                  <c:v>81.301888898076882</c:v>
                </c:pt>
                <c:pt idx="46">
                  <c:v>83.469875913076891</c:v>
                </c:pt>
                <c:pt idx="47">
                  <c:v>85.647111913076884</c:v>
                </c:pt>
                <c:pt idx="48">
                  <c:v>87.824347913076878</c:v>
                </c:pt>
                <c:pt idx="49">
                  <c:v>90.001583913076871</c:v>
                </c:pt>
                <c:pt idx="50">
                  <c:v>92.178819913076865</c:v>
                </c:pt>
                <c:pt idx="51">
                  <c:v>94.356055913076872</c:v>
                </c:pt>
                <c:pt idx="52">
                  <c:v>96.533291913076908</c:v>
                </c:pt>
                <c:pt idx="53">
                  <c:v>98.710527913076845</c:v>
                </c:pt>
                <c:pt idx="54">
                  <c:v>100.88776391307687</c:v>
                </c:pt>
                <c:pt idx="55">
                  <c:v>103.06499991307687</c:v>
                </c:pt>
                <c:pt idx="56">
                  <c:v>105.24223591307688</c:v>
                </c:pt>
                <c:pt idx="57">
                  <c:v>107.41947191307688</c:v>
                </c:pt>
                <c:pt idx="58">
                  <c:v>109.59670791307687</c:v>
                </c:pt>
                <c:pt idx="59">
                  <c:v>111.77394391307686</c:v>
                </c:pt>
                <c:pt idx="60">
                  <c:v>113.9511799130769</c:v>
                </c:pt>
                <c:pt idx="61">
                  <c:v>116.12841591307691</c:v>
                </c:pt>
                <c:pt idx="62">
                  <c:v>118.30565191307687</c:v>
                </c:pt>
                <c:pt idx="63">
                  <c:v>120.48288791307687</c:v>
                </c:pt>
                <c:pt idx="64">
                  <c:v>122.66012391307687</c:v>
                </c:pt>
                <c:pt idx="65">
                  <c:v>124.83735991307687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46-429E-B6D6-EC7DB6676461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4">
                  <c:v>26.561501825801315</c:v>
                </c:pt>
                <c:pt idx="35">
                  <c:v>32.763450946138619</c:v>
                </c:pt>
                <c:pt idx="36">
                  <c:v>32.757361256578406</c:v>
                </c:pt>
                <c:pt idx="37">
                  <c:v>32.719356057910773</c:v>
                </c:pt>
                <c:pt idx="38">
                  <c:v>32.647392415559807</c:v>
                </c:pt>
                <c:pt idx="39">
                  <c:v>32.629910369882964</c:v>
                </c:pt>
                <c:pt idx="40">
                  <c:v>32.598154332262311</c:v>
                </c:pt>
                <c:pt idx="41">
                  <c:v>32.58373048840167</c:v>
                </c:pt>
                <c:pt idx="42">
                  <c:v>32.547127426004408</c:v>
                </c:pt>
                <c:pt idx="43">
                  <c:v>32.598171997316058</c:v>
                </c:pt>
                <c:pt idx="44">
                  <c:v>32.604912718222295</c:v>
                </c:pt>
                <c:pt idx="45">
                  <c:v>32.584874475192009</c:v>
                </c:pt>
                <c:pt idx="46">
                  <c:v>32.607868729262918</c:v>
                </c:pt>
                <c:pt idx="47">
                  <c:v>32.629863214259785</c:v>
                </c:pt>
                <c:pt idx="48">
                  <c:v>32.610289275642572</c:v>
                </c:pt>
                <c:pt idx="49">
                  <c:v>32.599278699379283</c:v>
                </c:pt>
                <c:pt idx="50">
                  <c:v>32.610296674678466</c:v>
                </c:pt>
                <c:pt idx="51">
                  <c:v>32.585410491502444</c:v>
                </c:pt>
                <c:pt idx="52">
                  <c:v>32.574181024545396</c:v>
                </c:pt>
                <c:pt idx="53">
                  <c:v>32.580841707902437</c:v>
                </c:pt>
                <c:pt idx="54">
                  <c:v>32.614143355626766</c:v>
                </c:pt>
                <c:pt idx="55">
                  <c:v>32.622455265528515</c:v>
                </c:pt>
                <c:pt idx="56">
                  <c:v>32.644576098605285</c:v>
                </c:pt>
                <c:pt idx="57">
                  <c:v>32.677250055523473</c:v>
                </c:pt>
                <c:pt idx="58">
                  <c:v>32.674050479925427</c:v>
                </c:pt>
                <c:pt idx="59">
                  <c:v>32.589927176458332</c:v>
                </c:pt>
                <c:pt idx="60">
                  <c:v>32.564411347555506</c:v>
                </c:pt>
                <c:pt idx="61">
                  <c:v>32.520226787743923</c:v>
                </c:pt>
                <c:pt idx="62">
                  <c:v>32.487430154480535</c:v>
                </c:pt>
                <c:pt idx="63">
                  <c:v>32.477218848349821</c:v>
                </c:pt>
                <c:pt idx="64">
                  <c:v>32.470069405238064</c:v>
                </c:pt>
                <c:pt idx="65">
                  <c:v>32.467548121219806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46-429E-B6D6-EC7DB6676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1503472222222223"/>
          <c:w val="0.1608635578583765"/>
          <c:h val="0.38462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78097827908057"/>
          <c:y val="0.11315123241906459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1F-4A14-B1AD-36D19972592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1F-4A14-B1AD-36D19972592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1F-4A14-B1AD-36D199725926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F-4A14-B1AD-36D199725926}"/>
              </c:ext>
            </c:extLst>
          </c:dPt>
          <c:dLbls>
            <c:dLbl>
              <c:idx val="0"/>
              <c:layout>
                <c:manualLayout>
                  <c:x val="-0.23782382801050747"/>
                  <c:y val="-0.2385883060459051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Urðun úrgangs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/>
                      <a:t>200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/>
                      <a:t>86%</a:t>
                    </a:r>
                    <a:endParaRPr lang="en-US" sz="800" b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1-091F-4A14-B1AD-36D199725926}"/>
                </c:ext>
              </c:extLst>
            </c:dLbl>
            <c:dLbl>
              <c:idx val="1"/>
              <c:layout>
                <c:manualLayout>
                  <c:x val="0.19759517443647329"/>
                  <c:y val="-0.2636669493927798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737128440655411"/>
                      <c:h val="0.213976458695932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91F-4A14-B1AD-36D199725926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91F-4A14-B1AD-36D199725926}"/>
                </c:ext>
              </c:extLst>
            </c:dLbl>
            <c:dLbl>
              <c:idx val="3"/>
              <c:layout>
                <c:manualLayout>
                  <c:x val="0.22062919371512596"/>
                  <c:y val="0.1823474661259029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58549881532562"/>
                      <c:h val="0.174742868708312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91F-4A14-B1AD-36D199725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Emissions'!$AI$713:$AI$716</c:f>
              <c:strCache>
                <c:ptCount val="4"/>
                <c:pt idx="0">
                  <c:v>Solid Waste Disposal on Land</c:v>
                </c:pt>
                <c:pt idx="1">
                  <c:v>Biological Treatment of Solid Waste</c:v>
                </c:pt>
                <c:pt idx="2">
                  <c:v>Incineration and Open Burning</c:v>
                </c:pt>
                <c:pt idx="3">
                  <c:v>Wastewater Treatment and Discharge</c:v>
                </c:pt>
              </c:strCache>
            </c:strRef>
          </c:cat>
          <c:val>
            <c:numRef>
              <c:f>'Losun | Emissions'!$F$713:$F$716</c:f>
              <c:numCache>
                <c:formatCode>0.0</c:formatCode>
                <c:ptCount val="4"/>
                <c:pt idx="0" formatCode="0">
                  <c:v>203.07099512084417</c:v>
                </c:pt>
                <c:pt idx="1">
                  <c:v>6.4606265756631576</c:v>
                </c:pt>
                <c:pt idx="2">
                  <c:v>7.4720719590998144</c:v>
                </c:pt>
                <c:pt idx="3" formatCode="0">
                  <c:v>25.603799218887104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1F-4A14-B1AD-36D199725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9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33336864282102E-2"/>
          <c:y val="3.2337962962962964E-2"/>
          <c:w val="0.5942287819403741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Data'!$E$186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240.88962953125974</c:v>
                </c:pt>
                <c:pt idx="8">
                  <c:v>246.63814450721583</c:v>
                </c:pt>
                <c:pt idx="9">
                  <c:v>253.7277143866624</c:v>
                </c:pt>
                <c:pt idx="10">
                  <c:v>261.24044557277625</c:v>
                </c:pt>
                <c:pt idx="11">
                  <c:v>271.9323448960136</c:v>
                </c:pt>
                <c:pt idx="12">
                  <c:v>263.14387366754238</c:v>
                </c:pt>
                <c:pt idx="13">
                  <c:v>269.88948682740778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203.07099512084417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B-4421-B3FE-FE4525506FE3}"/>
            </c:ext>
          </c:extLst>
        </c:ser>
        <c:ser>
          <c:idx val="3"/>
          <c:order val="1"/>
          <c:tx>
            <c:strRef>
              <c:f>'Talnagögn | Numerical Data'!$E$189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Data'!$H$189:$AV$189</c15:sqref>
                  </c15:fullRef>
                </c:ext>
              </c:extLst>
              <c:f>'Talnagögn | Numerical Data'!$H$189:$AP$189</c:f>
              <c:numCache>
                <c:formatCode>0</c:formatCode>
                <c:ptCount val="35"/>
                <c:pt idx="0">
                  <c:v>24.047576337889112</c:v>
                </c:pt>
                <c:pt idx="1">
                  <c:v>24.082324148546199</c:v>
                </c:pt>
                <c:pt idx="2">
                  <c:v>23.769880042566744</c:v>
                </c:pt>
                <c:pt idx="3">
                  <c:v>25.358552288181052</c:v>
                </c:pt>
                <c:pt idx="4">
                  <c:v>23.511691913238295</c:v>
                </c:pt>
                <c:pt idx="5">
                  <c:v>24.369333034297899</c:v>
                </c:pt>
                <c:pt idx="6">
                  <c:v>29.130172213641544</c:v>
                </c:pt>
                <c:pt idx="7">
                  <c:v>30.794804437747093</c:v>
                </c:pt>
                <c:pt idx="8">
                  <c:v>25.087722092314785</c:v>
                </c:pt>
                <c:pt idx="9">
                  <c:v>25.711454733258368</c:v>
                </c:pt>
                <c:pt idx="10">
                  <c:v>28.141265524350526</c:v>
                </c:pt>
                <c:pt idx="11">
                  <c:v>27.97624795758481</c:v>
                </c:pt>
                <c:pt idx="12">
                  <c:v>29.680243880568412</c:v>
                </c:pt>
                <c:pt idx="13">
                  <c:v>27.534034938695097</c:v>
                </c:pt>
                <c:pt idx="14">
                  <c:v>24.878557508700041</c:v>
                </c:pt>
                <c:pt idx="15">
                  <c:v>23.651195574136402</c:v>
                </c:pt>
                <c:pt idx="16">
                  <c:v>20.933260445908438</c:v>
                </c:pt>
                <c:pt idx="17">
                  <c:v>22.094069009775609</c:v>
                </c:pt>
                <c:pt idx="18">
                  <c:v>20.806926058186317</c:v>
                </c:pt>
                <c:pt idx="19">
                  <c:v>19.594887741361717</c:v>
                </c:pt>
                <c:pt idx="20">
                  <c:v>18.977178594716747</c:v>
                </c:pt>
                <c:pt idx="21">
                  <c:v>19.910738235913499</c:v>
                </c:pt>
                <c:pt idx="22">
                  <c:v>23.28835333692939</c:v>
                </c:pt>
                <c:pt idx="23">
                  <c:v>22.529173664781787</c:v>
                </c:pt>
                <c:pt idx="24">
                  <c:v>20.333615269107682</c:v>
                </c:pt>
                <c:pt idx="25">
                  <c:v>23.622353421286604</c:v>
                </c:pt>
                <c:pt idx="26">
                  <c:v>20.919392666383892</c:v>
                </c:pt>
                <c:pt idx="27">
                  <c:v>22.831786161708315</c:v>
                </c:pt>
                <c:pt idx="28">
                  <c:v>24.656019328569592</c:v>
                </c:pt>
                <c:pt idx="29">
                  <c:v>24.820520469234452</c:v>
                </c:pt>
                <c:pt idx="30">
                  <c:v>21.371358686044104</c:v>
                </c:pt>
                <c:pt idx="31">
                  <c:v>23.915745683132545</c:v>
                </c:pt>
                <c:pt idx="32">
                  <c:v>21.146687681680596</c:v>
                </c:pt>
                <c:pt idx="33">
                  <c:v>23.371421938971139</c:v>
                </c:pt>
                <c:pt idx="34">
                  <c:v>25.603799218887104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B-4421-B3FE-FE4525506FE3}"/>
            </c:ext>
          </c:extLst>
        </c:ser>
        <c:ser>
          <c:idx val="2"/>
          <c:order val="2"/>
          <c:tx>
            <c:strRef>
              <c:f>'Talnagögn | Numerical Data'!$E$188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Data'!$H$188:$AV$188</c15:sqref>
                  </c15:fullRef>
                </c:ext>
              </c:extLst>
              <c:f>'Talnagögn | Numerical Data'!$H$188:$AP$188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7B-4421-B3FE-FE4525506FE3}"/>
            </c:ext>
          </c:extLst>
        </c:ser>
        <c:ser>
          <c:idx val="1"/>
          <c:order val="3"/>
          <c:tx>
            <c:strRef>
              <c:f>'Talnagögn | Numerical Data'!$E$187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7.4024912982947377</c:v>
                </c:pt>
                <c:pt idx="33" formatCode="0.0">
                  <c:v>8.2540954813473668</c:v>
                </c:pt>
                <c:pt idx="34" formatCode="0.0">
                  <c:v>6.4606265756631576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7B-4421-B3FE-FE4525506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45197321186867"/>
          <c:y val="0.34320833333333334"/>
          <c:w val="0.31608464861174862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Data'!$E$185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Data'!$H$190:$AV$190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E-470D-A6E3-AF080D269DC9}"/>
            </c:ext>
          </c:extLst>
        </c:ser>
        <c:ser>
          <c:idx val="5"/>
          <c:order val="1"/>
          <c:tx>
            <c:strRef>
              <c:f>'Talnagögn | Numerical Data'!$E$191</c:f>
              <c:strCache>
                <c:ptCount val="1"/>
                <c:pt idx="0">
                  <c:v>Government policy-based scenario</c:v>
                </c:pt>
              </c:strCache>
            </c:strRef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Data'!$H$196:$BU$196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E-470D-A6E3-AF080D269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31914680321774"/>
          <c:y val="0.3127869421920268"/>
          <c:w val="0.27268686263637543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24187002348E-2"/>
          <c:w val="0.62952255531487511"/>
          <c:h val="0.85047983574489872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Data'!$D$262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Data'!$W$262:$AV$262</c15:sqref>
                  </c15:fullRef>
                </c:ext>
              </c:extLst>
              <c:f>'Talnagögn | Numerical Data'!$W$262:$AP$262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0-4C5B-93BB-E57164DD8614}"/>
            </c:ext>
          </c:extLst>
        </c:ser>
        <c:ser>
          <c:idx val="1"/>
          <c:order val="1"/>
          <c:tx>
            <c:strRef>
              <c:f>'Talnagögn | Numerical Data'!$D$261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Data'!$W$261:$AV$261</c15:sqref>
                  </c15:fullRef>
                </c:ext>
              </c:extLst>
              <c:f>'Talnagögn | Numerical Data'!$W$261:$AP$261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405.16545580981278</c:v>
                </c:pt>
                <c:pt idx="12">
                  <c:v>428.32083524965418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0-4C5B-93BB-E57164DD8614}"/>
            </c:ext>
          </c:extLst>
        </c:ser>
        <c:ser>
          <c:idx val="0"/>
          <c:order val="2"/>
          <c:tx>
            <c:strRef>
              <c:f>'Talnagögn | Numerical Data'!$D$260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Data'!$W$260:$AV$260</c15:sqref>
                  </c15:fullRef>
                </c:ext>
              </c:extLst>
              <c:f>'Talnagögn | Numerical Data'!$W$260:$AP$260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0-4C5B-93BB-E57164DD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1.021819459008579E-3"/>
              <c:y val="0.1764149350823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06546475840206"/>
          <c:y val="0.34823005514605082"/>
          <c:w val="0.26723048896459656"/>
          <c:h val="0.33537446602274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57879938236619777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Data'!$E$186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240.88962953125974</c:v>
                </c:pt>
                <c:pt idx="8">
                  <c:v>246.63814450721583</c:v>
                </c:pt>
                <c:pt idx="9">
                  <c:v>253.7277143866624</c:v>
                </c:pt>
                <c:pt idx="10">
                  <c:v>261.24044557277625</c:v>
                </c:pt>
                <c:pt idx="11">
                  <c:v>271.9323448960136</c:v>
                </c:pt>
                <c:pt idx="12">
                  <c:v>263.14387366754238</c:v>
                </c:pt>
                <c:pt idx="13">
                  <c:v>269.88948682740778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5-41B3-9DEA-5ED4D1EF12AD}"/>
            </c:ext>
          </c:extLst>
        </c:ser>
        <c:ser>
          <c:idx val="3"/>
          <c:order val="1"/>
          <c:tx>
            <c:strRef>
              <c:f>'Talnagögn | Numerical Data'!$E$189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Data'!$H$189:$AV$189</c:f>
              <c:numCache>
                <c:formatCode>0</c:formatCode>
                <c:ptCount val="41"/>
                <c:pt idx="0">
                  <c:v>24.047576337889112</c:v>
                </c:pt>
                <c:pt idx="1">
                  <c:v>24.082324148546199</c:v>
                </c:pt>
                <c:pt idx="2">
                  <c:v>23.769880042566744</c:v>
                </c:pt>
                <c:pt idx="3">
                  <c:v>25.358552288181052</c:v>
                </c:pt>
                <c:pt idx="4">
                  <c:v>23.511691913238295</c:v>
                </c:pt>
                <c:pt idx="5">
                  <c:v>24.369333034297899</c:v>
                </c:pt>
                <c:pt idx="6">
                  <c:v>29.130172213641544</c:v>
                </c:pt>
                <c:pt idx="7">
                  <c:v>30.794804437747093</c:v>
                </c:pt>
                <c:pt idx="8">
                  <c:v>25.087722092314785</c:v>
                </c:pt>
                <c:pt idx="9">
                  <c:v>25.711454733258368</c:v>
                </c:pt>
                <c:pt idx="10">
                  <c:v>28.141265524350526</c:v>
                </c:pt>
                <c:pt idx="11">
                  <c:v>27.97624795758481</c:v>
                </c:pt>
                <c:pt idx="12">
                  <c:v>29.680243880568412</c:v>
                </c:pt>
                <c:pt idx="13">
                  <c:v>27.534034938695097</c:v>
                </c:pt>
                <c:pt idx="14">
                  <c:v>24.878557508700041</c:v>
                </c:pt>
                <c:pt idx="15">
                  <c:v>23.651195574136402</c:v>
                </c:pt>
                <c:pt idx="16">
                  <c:v>20.933260445908438</c:v>
                </c:pt>
                <c:pt idx="17">
                  <c:v>22.094069009775609</c:v>
                </c:pt>
                <c:pt idx="18">
                  <c:v>20.806926058186317</c:v>
                </c:pt>
                <c:pt idx="19">
                  <c:v>19.594887741361717</c:v>
                </c:pt>
                <c:pt idx="20">
                  <c:v>18.977178594716747</c:v>
                </c:pt>
                <c:pt idx="21">
                  <c:v>19.910738235913499</c:v>
                </c:pt>
                <c:pt idx="22">
                  <c:v>23.28835333692939</c:v>
                </c:pt>
                <c:pt idx="23">
                  <c:v>22.529173664781787</c:v>
                </c:pt>
                <c:pt idx="24">
                  <c:v>20.333615269107682</c:v>
                </c:pt>
                <c:pt idx="25">
                  <c:v>23.622353421286604</c:v>
                </c:pt>
                <c:pt idx="26">
                  <c:v>20.919392666383892</c:v>
                </c:pt>
                <c:pt idx="27">
                  <c:v>22.831786161708315</c:v>
                </c:pt>
                <c:pt idx="28">
                  <c:v>24.656019328569592</c:v>
                </c:pt>
                <c:pt idx="29">
                  <c:v>24.820520469234452</c:v>
                </c:pt>
                <c:pt idx="30">
                  <c:v>21.371358686044104</c:v>
                </c:pt>
                <c:pt idx="31">
                  <c:v>23.915745683132545</c:v>
                </c:pt>
                <c:pt idx="32">
                  <c:v>21.146687681680596</c:v>
                </c:pt>
                <c:pt idx="33">
                  <c:v>23.371421938971139</c:v>
                </c:pt>
                <c:pt idx="34">
                  <c:v>25.603799218887104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5-41B3-9DEA-5ED4D1EF12AD}"/>
            </c:ext>
          </c:extLst>
        </c:ser>
        <c:ser>
          <c:idx val="2"/>
          <c:order val="2"/>
          <c:tx>
            <c:strRef>
              <c:f>'Talnagögn | Numerical Data'!$E$188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Data'!$H$188:$AV$188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5-41B3-9DEA-5ED4D1EF12AD}"/>
            </c:ext>
          </c:extLst>
        </c:ser>
        <c:ser>
          <c:idx val="1"/>
          <c:order val="3"/>
          <c:tx>
            <c:strRef>
              <c:f>'Talnagögn | Numerical Data'!$E$187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Data'!$H$187:$AV$187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7.4024912982947377</c:v>
                </c:pt>
                <c:pt idx="33" formatCode="0.0">
                  <c:v>8.2540954813473668</c:v>
                </c:pt>
                <c:pt idx="34" formatCode="0.0">
                  <c:v>6.4606265756631576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A5-41B3-9DEA-5ED4D1EF12AD}"/>
            </c:ext>
          </c:extLst>
        </c:ser>
        <c:ser>
          <c:idx val="7"/>
          <c:order val="4"/>
          <c:tx>
            <c:v>Urðun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203.07099512084417</c:v>
                </c:pt>
                <c:pt idx="35">
                  <c:v>185.68906079907632</c:v>
                </c:pt>
                <c:pt idx="36">
                  <c:v>169.17555738802358</c:v>
                </c:pt>
                <c:pt idx="37">
                  <c:v>154.57147602264365</c:v>
                </c:pt>
                <c:pt idx="38">
                  <c:v>141.64236210513616</c:v>
                </c:pt>
                <c:pt idx="39">
                  <c:v>130.18949322666381</c:v>
                </c:pt>
                <c:pt idx="40">
                  <c:v>118.69913931129426</c:v>
                </c:pt>
                <c:pt idx="41">
                  <c:v>108.83927685624658</c:v>
                </c:pt>
                <c:pt idx="42">
                  <c:v>99.020765370694178</c:v>
                </c:pt>
                <c:pt idx="43">
                  <c:v>90.557235748745413</c:v>
                </c:pt>
                <c:pt idx="44">
                  <c:v>83.254431608987332</c:v>
                </c:pt>
                <c:pt idx="45">
                  <c:v>76.948543591549054</c:v>
                </c:pt>
                <c:pt idx="46">
                  <c:v>71.501210939693948</c:v>
                </c:pt>
                <c:pt idx="47">
                  <c:v>66.795400928146719</c:v>
                </c:pt>
                <c:pt idx="48">
                  <c:v>62.731954066673296</c:v>
                </c:pt>
                <c:pt idx="49">
                  <c:v>59.109007637705417</c:v>
                </c:pt>
                <c:pt idx="50">
                  <c:v>55.407544596502433</c:v>
                </c:pt>
                <c:pt idx="51">
                  <c:v>51.213114678866198</c:v>
                </c:pt>
                <c:pt idx="52">
                  <c:v>47.392172292351027</c:v>
                </c:pt>
                <c:pt idx="53">
                  <c:v>43.900097488078544</c:v>
                </c:pt>
                <c:pt idx="54">
                  <c:v>40.698589610222911</c:v>
                </c:pt>
                <c:pt idx="55">
                  <c:v>37.754684947969587</c:v>
                </c:pt>
                <c:pt idx="56">
                  <c:v>35.039933995867592</c:v>
                </c:pt>
                <c:pt idx="57">
                  <c:v>32.52971186245221</c:v>
                </c:pt>
                <c:pt idx="58">
                  <c:v>30.2026397947016</c:v>
                </c:pt>
                <c:pt idx="59">
                  <c:v>28.040099469342497</c:v>
                </c:pt>
                <c:pt idx="60">
                  <c:v>26.025824766616328</c:v>
                </c:pt>
                <c:pt idx="61">
                  <c:v>24.145558292087568</c:v>
                </c:pt>
                <c:pt idx="62">
                  <c:v>22.386762034073243</c:v>
                </c:pt>
                <c:pt idx="63">
                  <c:v>20.738373310340329</c:v>
                </c:pt>
                <c:pt idx="64">
                  <c:v>19.19059862775093</c:v>
                </c:pt>
                <c:pt idx="65">
                  <c:v>17.734739302334763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A5-41B3-9DEA-5ED4D1EF12AD}"/>
            </c:ext>
          </c:extLst>
        </c:ser>
        <c:ser>
          <c:idx val="8"/>
          <c:order val="5"/>
          <c:tx>
            <c:v>Jarðgerð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 formatCode="0.0">
                  <c:v>6.4606265756631576</c:v>
                </c:pt>
                <c:pt idx="35" formatCode="0.0">
                  <c:v>6.7065906803646298</c:v>
                </c:pt>
                <c:pt idx="36" formatCode="0.0">
                  <c:v>6.9482246078937164</c:v>
                </c:pt>
                <c:pt idx="37" formatCode="0.0">
                  <c:v>7.1898585354228022</c:v>
                </c:pt>
                <c:pt idx="38" formatCode="0.0">
                  <c:v>7.4314924629518879</c:v>
                </c:pt>
                <c:pt idx="39" formatCode="0.0">
                  <c:v>7.6731263904809754</c:v>
                </c:pt>
                <c:pt idx="40" formatCode="0.0">
                  <c:v>7.9147603180100612</c:v>
                </c:pt>
                <c:pt idx="41" formatCode="0.0">
                  <c:v>8.1005818364611777</c:v>
                </c:pt>
                <c:pt idx="42" formatCode="0.0">
                  <c:v>8.2864033549122933</c:v>
                </c:pt>
                <c:pt idx="43" formatCode="0.0">
                  <c:v>8.4722248733634089</c:v>
                </c:pt>
                <c:pt idx="44" formatCode="0.0">
                  <c:v>8.6580463918145245</c:v>
                </c:pt>
                <c:pt idx="45" formatCode="0.0">
                  <c:v>8.8438679102656419</c:v>
                </c:pt>
                <c:pt idx="46" formatCode="0.0">
                  <c:v>9.0296894287167557</c:v>
                </c:pt>
                <c:pt idx="47" formatCode="0.0">
                  <c:v>9.2155109471678731</c:v>
                </c:pt>
                <c:pt idx="48" formatCode="0.0">
                  <c:v>9.4013324656189869</c:v>
                </c:pt>
                <c:pt idx="49" formatCode="0.0">
                  <c:v>9.5871539840701043</c:v>
                </c:pt>
                <c:pt idx="50" formatCode="0.0">
                  <c:v>9.7729755025212182</c:v>
                </c:pt>
                <c:pt idx="51" formatCode="0.0">
                  <c:v>9.9587970209723338</c:v>
                </c:pt>
                <c:pt idx="52" formatCode="0.0">
                  <c:v>10.144618539423451</c:v>
                </c:pt>
                <c:pt idx="53" formatCode="0.0">
                  <c:v>10.330440057874565</c:v>
                </c:pt>
                <c:pt idx="54" formatCode="0.0">
                  <c:v>10.516261576325682</c:v>
                </c:pt>
                <c:pt idx="55" formatCode="0.0">
                  <c:v>10.702083094776798</c:v>
                </c:pt>
                <c:pt idx="56" formatCode="0.0">
                  <c:v>10.887904613227914</c:v>
                </c:pt>
                <c:pt idx="57" formatCode="0.0">
                  <c:v>11.073726131679029</c:v>
                </c:pt>
                <c:pt idx="58" formatCode="0.0">
                  <c:v>11.259547650130145</c:v>
                </c:pt>
                <c:pt idx="59" formatCode="0.0">
                  <c:v>11.445369168581262</c:v>
                </c:pt>
                <c:pt idx="60" formatCode="0.0">
                  <c:v>11.631190687032376</c:v>
                </c:pt>
                <c:pt idx="61" formatCode="0.0">
                  <c:v>11.817012205483492</c:v>
                </c:pt>
                <c:pt idx="62" formatCode="0.0">
                  <c:v>12.002833723934607</c:v>
                </c:pt>
                <c:pt idx="63" formatCode="0.0">
                  <c:v>12.188655242385723</c:v>
                </c:pt>
                <c:pt idx="64" formatCode="0.0">
                  <c:v>12.374476760836838</c:v>
                </c:pt>
                <c:pt idx="65" formatCode="0.0">
                  <c:v>12.560298279287954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A5-41B3-9DEA-5ED4D1EF12AD}"/>
            </c:ext>
          </c:extLst>
        </c:ser>
        <c:ser>
          <c:idx val="9"/>
          <c:order val="6"/>
          <c:tx>
            <c:v>Brennsla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 formatCode="0.0">
                  <c:v>7.4720719590998144</c:v>
                </c:pt>
                <c:pt idx="35" formatCode="0.0">
                  <c:v>7.4720719590998144</c:v>
                </c:pt>
                <c:pt idx="36" formatCode="0.0">
                  <c:v>7.4720719590998144</c:v>
                </c:pt>
                <c:pt idx="37" formatCode="0.0">
                  <c:v>7.4720719590998144</c:v>
                </c:pt>
                <c:pt idx="38" formatCode="0.0">
                  <c:v>7.4720719590998144</c:v>
                </c:pt>
                <c:pt idx="39" formatCode="0.0">
                  <c:v>7.4720719590998144</c:v>
                </c:pt>
                <c:pt idx="40" formatCode="0.0">
                  <c:v>11.302496583237762</c:v>
                </c:pt>
                <c:pt idx="41" formatCode="0.0">
                  <c:v>15.107143526660492</c:v>
                </c:pt>
                <c:pt idx="42" formatCode="0.0">
                  <c:v>15.107143526660492</c:v>
                </c:pt>
                <c:pt idx="43" formatCode="0.0">
                  <c:v>15.107143526660492</c:v>
                </c:pt>
                <c:pt idx="44" formatCode="0.0">
                  <c:v>15.107143526660492</c:v>
                </c:pt>
                <c:pt idx="45" formatCode="0.0">
                  <c:v>15.107143526660492</c:v>
                </c:pt>
                <c:pt idx="46" formatCode="0.0">
                  <c:v>15.107143526660492</c:v>
                </c:pt>
                <c:pt idx="47" formatCode="0.0">
                  <c:v>15.107143526660492</c:v>
                </c:pt>
                <c:pt idx="48" formatCode="0.0">
                  <c:v>15.107143526660492</c:v>
                </c:pt>
                <c:pt idx="49" formatCode="0.0">
                  <c:v>15.107143526660492</c:v>
                </c:pt>
                <c:pt idx="50" formatCode="0.0">
                  <c:v>15.107143526660492</c:v>
                </c:pt>
                <c:pt idx="51" formatCode="0.0">
                  <c:v>15.107143526660492</c:v>
                </c:pt>
                <c:pt idx="52" formatCode="0.0">
                  <c:v>15.107143526660492</c:v>
                </c:pt>
                <c:pt idx="53" formatCode="0.0">
                  <c:v>15.107143526660492</c:v>
                </c:pt>
                <c:pt idx="54" formatCode="0.0">
                  <c:v>15.107143526660492</c:v>
                </c:pt>
                <c:pt idx="55" formatCode="0.0">
                  <c:v>15.107143526660492</c:v>
                </c:pt>
                <c:pt idx="56" formatCode="0.0">
                  <c:v>15.107143526660492</c:v>
                </c:pt>
                <c:pt idx="57" formatCode="0.0">
                  <c:v>15.107143526660492</c:v>
                </c:pt>
                <c:pt idx="58" formatCode="0.0">
                  <c:v>15.107143526660492</c:v>
                </c:pt>
                <c:pt idx="59" formatCode="0.0">
                  <c:v>15.107143526660492</c:v>
                </c:pt>
                <c:pt idx="60" formatCode="0.0">
                  <c:v>15.107143526660492</c:v>
                </c:pt>
                <c:pt idx="61" formatCode="0.0">
                  <c:v>15.107143526660492</c:v>
                </c:pt>
                <c:pt idx="62" formatCode="0.0">
                  <c:v>15.107143526660492</c:v>
                </c:pt>
                <c:pt idx="63" formatCode="0.0">
                  <c:v>15.107143526660492</c:v>
                </c:pt>
                <c:pt idx="64" formatCode="0.0">
                  <c:v>15.107143526660492</c:v>
                </c:pt>
                <c:pt idx="65" formatCode="0.0">
                  <c:v>15.107143526660492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A5-41B3-9DEA-5ED4D1EF12AD}"/>
            </c:ext>
          </c:extLst>
        </c:ser>
        <c:ser>
          <c:idx val="10"/>
          <c:order val="7"/>
          <c:tx>
            <c:v>Fráveita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Data'!$H$195:$BU$195</c:f>
              <c:numCache>
                <c:formatCode>0</c:formatCode>
                <c:ptCount val="66"/>
                <c:pt idx="34">
                  <c:v>25.603799218887104</c:v>
                </c:pt>
                <c:pt idx="35">
                  <c:v>23.877732666621405</c:v>
                </c:pt>
                <c:pt idx="36">
                  <c:v>24.205011391708112</c:v>
                </c:pt>
                <c:pt idx="37">
                  <c:v>24.521266879614888</c:v>
                </c:pt>
                <c:pt idx="38">
                  <c:v>24.833201575975455</c:v>
                </c:pt>
                <c:pt idx="39">
                  <c:v>25.140883525923154</c:v>
                </c:pt>
                <c:pt idx="40">
                  <c:v>25.445367429024706</c:v>
                </c:pt>
                <c:pt idx="41">
                  <c:v>25.706085800895906</c:v>
                </c:pt>
                <c:pt idx="42">
                  <c:v>25.960817034801071</c:v>
                </c:pt>
                <c:pt idx="43">
                  <c:v>26.206805302840039</c:v>
                </c:pt>
                <c:pt idx="44">
                  <c:v>26.447350793979666</c:v>
                </c:pt>
                <c:pt idx="45">
                  <c:v>26.682895801586639</c:v>
                </c:pt>
                <c:pt idx="46">
                  <c:v>26.912827919460931</c:v>
                </c:pt>
                <c:pt idx="47">
                  <c:v>27.135582109535786</c:v>
                </c:pt>
                <c:pt idx="48">
                  <c:v>27.350750101011172</c:v>
                </c:pt>
                <c:pt idx="49">
                  <c:v>27.558774187253789</c:v>
                </c:pt>
                <c:pt idx="50">
                  <c:v>27.754312825296658</c:v>
                </c:pt>
                <c:pt idx="51">
                  <c:v>27.943049059611436</c:v>
                </c:pt>
                <c:pt idx="52">
                  <c:v>28.125788672729264</c:v>
                </c:pt>
                <c:pt idx="53">
                  <c:v>28.29882320488327</c:v>
                </c:pt>
                <c:pt idx="54">
                  <c:v>28.464194010073562</c:v>
                </c:pt>
                <c:pt idx="55">
                  <c:v>28.620744321033413</c:v>
                </c:pt>
                <c:pt idx="56">
                  <c:v>28.770345378929594</c:v>
                </c:pt>
                <c:pt idx="57">
                  <c:v>28.911636281095369</c:v>
                </c:pt>
                <c:pt idx="58">
                  <c:v>29.031518339363295</c:v>
                </c:pt>
                <c:pt idx="59">
                  <c:v>29.146322385734329</c:v>
                </c:pt>
                <c:pt idx="60">
                  <c:v>29.254211201608371</c:v>
                </c:pt>
                <c:pt idx="61">
                  <c:v>29.346413888735313</c:v>
                </c:pt>
                <c:pt idx="62">
                  <c:v>29.43002196906528</c:v>
                </c:pt>
                <c:pt idx="63">
                  <c:v>29.508267586431785</c:v>
                </c:pt>
                <c:pt idx="64">
                  <c:v>29.581831192168195</c:v>
                </c:pt>
                <c:pt idx="65">
                  <c:v>29.642887595940742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A5-41B3-9DEA-5ED4D1EF1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696619905977429"/>
          <c:y val="0.34614814814814815"/>
          <c:w val="0.30907407344715143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B-40C2-8698-4B967EA31D9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DB-40C2-8698-4B967EA31D99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DDB-40C2-8698-4B967EA31D99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DDB-40C2-8698-4B967EA31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Emissions'!$AI$818:$AI$819</c:f>
              <c:strCache>
                <c:ptCount val="2"/>
                <c:pt idx="0">
                  <c:v>International Aviation</c:v>
                </c:pt>
                <c:pt idx="1">
                  <c:v>International Navigation</c:v>
                </c:pt>
              </c:strCache>
            </c:strRef>
          </c:cat>
          <c:val>
            <c:numRef>
              <c:f>'Losun | Emissions'!$F$818:$F$819</c:f>
              <c:numCache>
                <c:formatCode>0</c:formatCode>
                <c:ptCount val="2"/>
                <c:pt idx="0">
                  <c:v>1007.0566484977654</c:v>
                </c:pt>
                <c:pt idx="1">
                  <c:v>323.8001434008101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B-40C2-8698-4B967EA31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378304233663562"/>
          <c:h val="0.80690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4-4979-B648-AB8C629F8E50}"/>
            </c:ext>
          </c:extLst>
        </c:ser>
        <c:ser>
          <c:idx val="1"/>
          <c:order val="1"/>
          <c:tx>
            <c:strRef>
              <c:f>'Talnagögn | Numerical Data'!$E$201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323.8001434008101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4-4979-B648-AB8C629F8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828623899627833"/>
          <c:y val="0.4113148148148148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Data'!$E$199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Data'!$H$202:$AV$202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  <c:pt idx="34">
                  <c:v>1330.8567918985757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A-4D2B-8A95-2F6A769246FF}"/>
            </c:ext>
          </c:extLst>
        </c:ser>
        <c:ser>
          <c:idx val="5"/>
          <c:order val="1"/>
          <c:tx>
            <c:strRef>
              <c:f>'Talnagögn | Numerical Data'!$E$203</c:f>
              <c:strCache>
                <c:ptCount val="1"/>
                <c:pt idx="0">
                  <c:v>Government policy-based scenario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Data'!$H$206:$BU$206</c:f>
              <c:numCache>
                <c:formatCode>0</c:formatCode>
                <c:ptCount val="66"/>
                <c:pt idx="34">
                  <c:v>1330.8567918985757</c:v>
                </c:pt>
                <c:pt idx="35">
                  <c:v>1382.7367001667367</c:v>
                </c:pt>
                <c:pt idx="36">
                  <c:v>1432.0249056201665</c:v>
                </c:pt>
                <c:pt idx="37">
                  <c:v>1480.0327932656871</c:v>
                </c:pt>
                <c:pt idx="38">
                  <c:v>1526.4425406507805</c:v>
                </c:pt>
                <c:pt idx="39">
                  <c:v>1571.8860670192696</c:v>
                </c:pt>
                <c:pt idx="40">
                  <c:v>1616.3564861240027</c:v>
                </c:pt>
                <c:pt idx="41">
                  <c:v>1628.9124409961039</c:v>
                </c:pt>
                <c:pt idx="42">
                  <c:v>1645.7721519881366</c:v>
                </c:pt>
                <c:pt idx="43">
                  <c:v>1660.3963676555024</c:v>
                </c:pt>
                <c:pt idx="44">
                  <c:v>1673.346870668179</c:v>
                </c:pt>
                <c:pt idx="45">
                  <c:v>1685.1606220714552</c:v>
                </c:pt>
                <c:pt idx="46">
                  <c:v>1695.7152841133477</c:v>
                </c:pt>
                <c:pt idx="47">
                  <c:v>1704.8889157552326</c:v>
                </c:pt>
                <c:pt idx="48">
                  <c:v>1712.1848888996228</c:v>
                </c:pt>
                <c:pt idx="49">
                  <c:v>1717.4448835332564</c:v>
                </c:pt>
                <c:pt idx="50">
                  <c:v>1720.7888985735931</c:v>
                </c:pt>
                <c:pt idx="51">
                  <c:v>1721.069121997848</c:v>
                </c:pt>
                <c:pt idx="52">
                  <c:v>1718.9964825778029</c:v>
                </c:pt>
                <c:pt idx="53">
                  <c:v>1714.3754363382509</c:v>
                </c:pt>
                <c:pt idx="54">
                  <c:v>1707.1015951181357</c:v>
                </c:pt>
                <c:pt idx="55">
                  <c:v>1697.0269407991357</c:v>
                </c:pt>
                <c:pt idx="56">
                  <c:v>1684.2643884006438</c:v>
                </c:pt>
                <c:pt idx="57">
                  <c:v>1668.9111615331155</c:v>
                </c:pt>
                <c:pt idx="58">
                  <c:v>1651.2556651596331</c:v>
                </c:pt>
                <c:pt idx="59">
                  <c:v>1631.5541269218245</c:v>
                </c:pt>
                <c:pt idx="60">
                  <c:v>1611.3620339588952</c:v>
                </c:pt>
                <c:pt idx="61">
                  <c:v>1587.6669258189722</c:v>
                </c:pt>
                <c:pt idx="62">
                  <c:v>1564.3329084911668</c:v>
                </c:pt>
                <c:pt idx="63">
                  <c:v>1541.2725700635403</c:v>
                </c:pt>
                <c:pt idx="64">
                  <c:v>1519.8701163846511</c:v>
                </c:pt>
                <c:pt idx="65">
                  <c:v>1499.7046188207567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A-4D2B-8A95-2F6A76924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75668718437241"/>
          <c:y val="0.3127869421920268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Data'!$E$200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Data'!$H$200:$AO$200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EFB-A7AF-B8BB613E5C54}"/>
            </c:ext>
          </c:extLst>
        </c:ser>
        <c:ser>
          <c:idx val="2"/>
          <c:order val="1"/>
          <c:tx>
            <c:strRef>
              <c:f>'Talnagögn | Numerical Data'!$E$201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Data'!$H$201:$AO$201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EFB-A7AF-B8BB613E5C54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Data'!$H$204:$BU$204</c:f>
              <c:numCache>
                <c:formatCode>0</c:formatCode>
                <c:ptCount val="66"/>
                <c:pt idx="34">
                  <c:v>1007.0566484977654</c:v>
                </c:pt>
                <c:pt idx="35">
                  <c:v>1045.2791915999999</c:v>
                </c:pt>
                <c:pt idx="36">
                  <c:v>1084.6757325599999</c:v>
                </c:pt>
                <c:pt idx="37">
                  <c:v>1123.1191314</c:v>
                </c:pt>
                <c:pt idx="38">
                  <c:v>1160.2916740799999</c:v>
                </c:pt>
                <c:pt idx="39">
                  <c:v>1196.8287886800001</c:v>
                </c:pt>
                <c:pt idx="40">
                  <c:v>1232.7304752</c:v>
                </c:pt>
                <c:pt idx="41">
                  <c:v>1248.6161772</c:v>
                </c:pt>
                <c:pt idx="42">
                  <c:v>1263.5487370800001</c:v>
                </c:pt>
                <c:pt idx="43">
                  <c:v>1276.5750127200001</c:v>
                </c:pt>
                <c:pt idx="44">
                  <c:v>1288.6481462400002</c:v>
                </c:pt>
                <c:pt idx="45">
                  <c:v>1300.4035657200002</c:v>
                </c:pt>
                <c:pt idx="46">
                  <c:v>1311.5235571199999</c:v>
                </c:pt>
                <c:pt idx="47">
                  <c:v>1322.3258344800001</c:v>
                </c:pt>
                <c:pt idx="48">
                  <c:v>1332.17496972</c:v>
                </c:pt>
                <c:pt idx="49">
                  <c:v>1341.3886768799998</c:v>
                </c:pt>
                <c:pt idx="50">
                  <c:v>1350.28467</c:v>
                </c:pt>
                <c:pt idx="51">
                  <c:v>1357.90980696</c:v>
                </c:pt>
                <c:pt idx="52">
                  <c:v>1364.8995158400003</c:v>
                </c:pt>
                <c:pt idx="53">
                  <c:v>1371.25379664</c:v>
                </c:pt>
                <c:pt idx="54">
                  <c:v>1377.2903634000002</c:v>
                </c:pt>
                <c:pt idx="55">
                  <c:v>1382.6915020800002</c:v>
                </c:pt>
                <c:pt idx="56">
                  <c:v>1387.7749267199999</c:v>
                </c:pt>
                <c:pt idx="57">
                  <c:v>1392.2229232800003</c:v>
                </c:pt>
                <c:pt idx="58">
                  <c:v>1396.03549176</c:v>
                </c:pt>
                <c:pt idx="59">
                  <c:v>1399.2126321599999</c:v>
                </c:pt>
                <c:pt idx="60">
                  <c:v>1402.3897725600002</c:v>
                </c:pt>
                <c:pt idx="61">
                  <c:v>1402.7074866</c:v>
                </c:pt>
                <c:pt idx="62">
                  <c:v>1402.7074866</c:v>
                </c:pt>
                <c:pt idx="63">
                  <c:v>1401.7543444800001</c:v>
                </c:pt>
                <c:pt idx="64">
                  <c:v>1400.8012023600002</c:v>
                </c:pt>
                <c:pt idx="65">
                  <c:v>1399.2126321599999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5-4EFB-A7AF-B8BB613E5C54}"/>
            </c:ext>
          </c:extLst>
        </c:ser>
        <c:ser>
          <c:idx val="4"/>
          <c:order val="3"/>
          <c:tx>
            <c:v>Skip WEM</c:v>
          </c:tx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Data'!$H$205:$BU$205</c:f>
              <c:numCache>
                <c:formatCode>0</c:formatCode>
                <c:ptCount val="66"/>
                <c:pt idx="34">
                  <c:v>323.8001434008101</c:v>
                </c:pt>
                <c:pt idx="35">
                  <c:v>337.45750856673669</c:v>
                </c:pt>
                <c:pt idx="36">
                  <c:v>347.34917306016644</c:v>
                </c:pt>
                <c:pt idx="37">
                  <c:v>356.91366186568712</c:v>
                </c:pt>
                <c:pt idx="38">
                  <c:v>366.15086657078058</c:v>
                </c:pt>
                <c:pt idx="39">
                  <c:v>375.05727833926949</c:v>
                </c:pt>
                <c:pt idx="40">
                  <c:v>383.62601092400291</c:v>
                </c:pt>
                <c:pt idx="41">
                  <c:v>380.29626379610386</c:v>
                </c:pt>
                <c:pt idx="42">
                  <c:v>382.22341490813642</c:v>
                </c:pt>
                <c:pt idx="43">
                  <c:v>383.82135493550254</c:v>
                </c:pt>
                <c:pt idx="44">
                  <c:v>384.6987244281791</c:v>
                </c:pt>
                <c:pt idx="45">
                  <c:v>384.75705635145488</c:v>
                </c:pt>
                <c:pt idx="46">
                  <c:v>384.19172699334769</c:v>
                </c:pt>
                <c:pt idx="47">
                  <c:v>382.56308127523278</c:v>
                </c:pt>
                <c:pt idx="48">
                  <c:v>380.00991917962256</c:v>
                </c:pt>
                <c:pt idx="49">
                  <c:v>376.05620665325642</c:v>
                </c:pt>
                <c:pt idx="50">
                  <c:v>370.50422857359297</c:v>
                </c:pt>
                <c:pt idx="51">
                  <c:v>363.15931503784782</c:v>
                </c:pt>
                <c:pt idx="52">
                  <c:v>354.0969667378028</c:v>
                </c:pt>
                <c:pt idx="53">
                  <c:v>343.12163969825082</c:v>
                </c:pt>
                <c:pt idx="54">
                  <c:v>329.81123171813579</c:v>
                </c:pt>
                <c:pt idx="55">
                  <c:v>314.33543871913565</c:v>
                </c:pt>
                <c:pt idx="56">
                  <c:v>296.48946168064384</c:v>
                </c:pt>
                <c:pt idx="57">
                  <c:v>276.68823825311523</c:v>
                </c:pt>
                <c:pt idx="58">
                  <c:v>255.22017339963301</c:v>
                </c:pt>
                <c:pt idx="59">
                  <c:v>232.34149476182446</c:v>
                </c:pt>
                <c:pt idx="60">
                  <c:v>208.97226139889511</c:v>
                </c:pt>
                <c:pt idx="61">
                  <c:v>184.95943921897228</c:v>
                </c:pt>
                <c:pt idx="62">
                  <c:v>161.6254218911667</c:v>
                </c:pt>
                <c:pt idx="63">
                  <c:v>139.51822558354039</c:v>
                </c:pt>
                <c:pt idx="64">
                  <c:v>119.06891402465108</c:v>
                </c:pt>
                <c:pt idx="65">
                  <c:v>100.49198666075667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C5-4EFB-A7AF-B8BB613E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501354448341849"/>
          <c:y val="0.416184199586559"/>
          <c:w val="0.22067947831153084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52087994351E-2"/>
          <c:y val="4.7037037037037037E-2"/>
          <c:w val="0.62655225583216123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1-415F-80BB-723F9028AB43}"/>
            </c:ext>
          </c:extLst>
        </c:ser>
        <c:ser>
          <c:idx val="1"/>
          <c:order val="1"/>
          <c:tx>
            <c:strRef>
              <c:f>'Talnagögn | Numerical Data'!$E$201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323.8001434008101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1-415F-80BB-723F9028A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5855732720504161E-4"/>
              <c:y val="0.25436828703703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00217672183589"/>
          <c:y val="0.40543518518518518"/>
          <c:w val="0.23046908805377703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2053914822400199E-2"/>
          <c:w val="0.63484213241618692"/>
          <c:h val="0.8819342116916711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Data'!$H$8:$AP$8</c:f>
              <c:numCache>
                <c:formatCode>0</c:formatCode>
                <c:ptCount val="35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7-43B7-ADBB-0046178D4BD3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Data'!$H$6:$AP$6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7-43B7-ADBB-0046178D4BD3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Data'!$H$5:$AP$5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7-43B7-ADBB-0046178D4BD3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Data'!$H$7:$AP$7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7-43B7-ADBB-0046178D4BD3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Data'!$H$9:$AP$9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27-43B7-ADBB-0046178D4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6047075061976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78991650697346"/>
          <c:y val="0.33207947535290283"/>
          <c:w val="0.22189883790330095"/>
          <c:h val="0.353597516379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0982149668843623E-2"/>
          <c:w val="0.63509708326369652"/>
          <c:h val="0.88588189790838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Data'!$H$5:$AP$5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13E-A379-D78ACAFD031E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Data'!$H$6:$AP$6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0-413E-A379-D78ACAFD031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Data'!$H$7:$AP$7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0-413E-A379-D78ACAFD031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Data'!$H$9:$AP$9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0-413E-A379-D78ACAFD0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351324673361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7344116800726"/>
          <c:y val="0.36668139261325228"/>
          <c:w val="0.19617713465151351"/>
          <c:h val="0.27790345101671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179516358463727E-2"/>
          <c:w val="0.63615613600723842"/>
          <c:h val="0.88288728307254627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Data'!$H$6:$AP$6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F-4318-A45E-D45910557BF5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Data'!$H$5:$AP$5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F-4318-A45E-D45910557BF5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Data'!$H$7:$AP$7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F-4318-A45E-D45910557BF5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Data'!$H$9:$AP$9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2F-4318-A45E-D4591055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52438631176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10392009802495"/>
          <c:y val="0.35451152204836411"/>
          <c:w val="0.21261062797469998"/>
          <c:h val="0.30822347396938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losunar frá landnotkun</a:t>
            </a:r>
          </a:p>
        </c:rich>
      </c:tx>
      <c:layout>
        <c:manualLayout>
          <c:xMode val="edge"/>
          <c:yMode val="edge"/>
          <c:x val="0.78717350418777265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63603233646238677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Data'!$D$26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2-4482-90C3-5474D206DB96}"/>
            </c:ext>
          </c:extLst>
        </c:ser>
        <c:ser>
          <c:idx val="1"/>
          <c:order val="1"/>
          <c:tx>
            <c:strRef>
              <c:f>'Talnagögn | Numerical Data'!$D$24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99E5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Data'!$H$24:$AV$24</c15:sqref>
                  </c15:fullRef>
                </c:ext>
              </c:extLst>
              <c:f>'Talnagögn | Numerical Data'!$H$24:$AP$24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12-4482-90C3-5474D206DB96}"/>
            </c:ext>
          </c:extLst>
        </c:ser>
        <c:ser>
          <c:idx val="5"/>
          <c:order val="2"/>
          <c:tx>
            <c:strRef>
              <c:f>'Talnagögn | Numerical Data'!$D$28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12-4482-90C3-5474D206DB96}"/>
            </c:ext>
          </c:extLst>
        </c:ser>
        <c:ser>
          <c:idx val="0"/>
          <c:order val="3"/>
          <c:tx>
            <c:strRef>
              <c:f>'Talnagögn | Numerical Data'!$D$23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Data'!$H$23:$AV$23</c15:sqref>
                  </c15:fullRef>
                </c:ext>
              </c:extLst>
              <c:f>'Talnagögn | Numerical Data'!$H$23:$AP$23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12-4482-90C3-5474D206DB96}"/>
            </c:ext>
          </c:extLst>
        </c:ser>
        <c:ser>
          <c:idx val="4"/>
          <c:order val="4"/>
          <c:tx>
            <c:strRef>
              <c:f>'Talnagögn | Numerical Data'!$D$27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12-4482-90C3-5474D206DB96}"/>
            </c:ext>
          </c:extLst>
        </c:ser>
        <c:ser>
          <c:idx val="6"/>
          <c:order val="5"/>
          <c:tx>
            <c:strRef>
              <c:f>'Talnagögn | Numerical Data'!$D$29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12-4482-90C3-5474D206DB96}"/>
            </c:ext>
          </c:extLst>
        </c:ser>
        <c:ser>
          <c:idx val="2"/>
          <c:order val="6"/>
          <c:tx>
            <c:strRef>
              <c:f>'Talnagögn | Numerical Data'!$D$25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12-4482-90C3-5474D206DB96}"/>
            </c:ext>
          </c:extLst>
        </c:ser>
        <c:ser>
          <c:idx val="7"/>
          <c:order val="7"/>
          <c:tx>
            <c:strRef>
              <c:f>'Talnagögn | Numerical Data'!$D$30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595.45739247622714</c:v>
                </c:pt>
                <c:pt idx="1">
                  <c:v>499.66442876602105</c:v>
                </c:pt>
                <c:pt idx="2">
                  <c:v>544.53432620945705</c:v>
                </c:pt>
                <c:pt idx="3">
                  <c:v>573.82575635946887</c:v>
                </c:pt>
                <c:pt idx="4">
                  <c:v>544.80409080414756</c:v>
                </c:pt>
                <c:pt idx="5">
                  <c:v>585.26516757735089</c:v>
                </c:pt>
                <c:pt idx="6">
                  <c:v>658.04598838150196</c:v>
                </c:pt>
                <c:pt idx="7">
                  <c:v>698.21957798422318</c:v>
                </c:pt>
                <c:pt idx="8">
                  <c:v>694.00455315644058</c:v>
                </c:pt>
                <c:pt idx="9">
                  <c:v>732.70237563078854</c:v>
                </c:pt>
                <c:pt idx="10">
                  <c:v>661.86397624816163</c:v>
                </c:pt>
                <c:pt idx="11">
                  <c:v>696.41456441810351</c:v>
                </c:pt>
                <c:pt idx="12">
                  <c:v>667.48351863951348</c:v>
                </c:pt>
                <c:pt idx="13">
                  <c:v>615.43430847448781</c:v>
                </c:pt>
                <c:pt idx="14">
                  <c:v>695.08772631745114</c:v>
                </c:pt>
                <c:pt idx="15">
                  <c:v>648.02148556079374</c:v>
                </c:pt>
                <c:pt idx="16">
                  <c:v>676.497597785989</c:v>
                </c:pt>
                <c:pt idx="17">
                  <c:v>676.40756696026438</c:v>
                </c:pt>
                <c:pt idx="18">
                  <c:v>620.05275287547738</c:v>
                </c:pt>
                <c:pt idx="19">
                  <c:v>458.82342903746667</c:v>
                </c:pt>
                <c:pt idx="20">
                  <c:v>421.65368015960848</c:v>
                </c:pt>
                <c:pt idx="21">
                  <c:v>432.22470816584155</c:v>
                </c:pt>
                <c:pt idx="22">
                  <c:v>390.42263061576614</c:v>
                </c:pt>
                <c:pt idx="23">
                  <c:v>402.96928716603179</c:v>
                </c:pt>
                <c:pt idx="24">
                  <c:v>388.09191683210156</c:v>
                </c:pt>
                <c:pt idx="25">
                  <c:v>407.12922450320639</c:v>
                </c:pt>
                <c:pt idx="26">
                  <c:v>441.72699591361652</c:v>
                </c:pt>
                <c:pt idx="27">
                  <c:v>416.56125049123511</c:v>
                </c:pt>
                <c:pt idx="28">
                  <c:v>425.7446517664921</c:v>
                </c:pt>
                <c:pt idx="29">
                  <c:v>419.73467366709519</c:v>
                </c:pt>
                <c:pt idx="30">
                  <c:v>357.23928957565113</c:v>
                </c:pt>
                <c:pt idx="31">
                  <c:v>330.61837663919687</c:v>
                </c:pt>
                <c:pt idx="32">
                  <c:v>367.88107754386965</c:v>
                </c:pt>
                <c:pt idx="33">
                  <c:v>328.36268530630332</c:v>
                </c:pt>
                <c:pt idx="34">
                  <c:v>338.14428109612163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12-4482-90C3-5474D206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38180234439222"/>
          <c:y val="0.23196959822289126"/>
          <c:w val="0.23372747335230581"/>
          <c:h val="0.53904971851383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36371527612E-2"/>
          <c:w val="0.6277817854058062"/>
          <c:h val="0.850480034198819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Data'!$D$262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rgbClr val="9D8E90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Data'!$W$262:$AV$262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B-4258-83F8-3BA6629EA137}"/>
            </c:ext>
          </c:extLst>
        </c:ser>
        <c:ser>
          <c:idx val="1"/>
          <c:order val="1"/>
          <c:tx>
            <c:strRef>
              <c:f>'Talnagögn | Numerical Data'!$D$261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Data'!$W$261:$AV$261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405.16545580981278</c:v>
                </c:pt>
                <c:pt idx="12">
                  <c:v>428.32083524965418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B-4258-83F8-3BA6629EA137}"/>
            </c:ext>
          </c:extLst>
        </c:ser>
        <c:ser>
          <c:idx val="0"/>
          <c:order val="2"/>
          <c:tx>
            <c:strRef>
              <c:f>'Talnagögn | Numerical Data'!$D$260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Data'!$W$260:$AV$260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1B-4258-83F8-3BA6629EA137}"/>
            </c:ext>
          </c:extLst>
        </c:ser>
        <c:ser>
          <c:idx val="3"/>
          <c:order val="3"/>
          <c:tx>
            <c:v>Ál WEM</c:v>
          </c:tx>
          <c:spPr>
            <a:solidFill>
              <a:schemeClr val="accent5">
                <a:lumMod val="60000"/>
                <a:lumOff val="40000"/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B-4258-83F8-3BA6629EA13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2-B729-4AAD-A313-A310A5C2BAF7}"/>
              </c:ext>
            </c:extLst>
          </c:dPt>
          <c:val>
            <c:numRef>
              <c:f>'Talnagögn | Numerical Data'!$W$267:$BU$267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1345.7552879941379</c:v>
                </c:pt>
                <c:pt idx="21">
                  <c:v>1258.64139186342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1B-4258-83F8-3BA6629EA137}"/>
            </c:ext>
          </c:extLst>
        </c:ser>
        <c:ser>
          <c:idx val="4"/>
          <c:order val="4"/>
          <c:tx>
            <c:v>Kísil WEM</c:v>
          </c:tx>
          <c:spPr>
            <a:solidFill>
              <a:schemeClr val="accent6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Data'!$W$266:$BU$266</c:f>
              <c:numCache>
                <c:formatCode>0</c:formatCode>
                <c:ptCount val="51"/>
                <c:pt idx="19">
                  <c:v>522.51012450550002</c:v>
                </c:pt>
                <c:pt idx="20">
                  <c:v>400.40782445710789</c:v>
                </c:pt>
                <c:pt idx="21">
                  <c:v>401.31640722861971</c:v>
                </c:pt>
                <c:pt idx="22">
                  <c:v>505.94329433327846</c:v>
                </c:pt>
                <c:pt idx="23">
                  <c:v>503.44329433327846</c:v>
                </c:pt>
                <c:pt idx="24">
                  <c:v>503.44329433327846</c:v>
                </c:pt>
                <c:pt idx="25">
                  <c:v>503.44329433327846</c:v>
                </c:pt>
                <c:pt idx="26">
                  <c:v>503.44329433327846</c:v>
                </c:pt>
                <c:pt idx="27">
                  <c:v>503.44329433327846</c:v>
                </c:pt>
                <c:pt idx="28">
                  <c:v>503.44329433327846</c:v>
                </c:pt>
                <c:pt idx="29">
                  <c:v>503.44329433327846</c:v>
                </c:pt>
                <c:pt idx="30">
                  <c:v>503.44329433327846</c:v>
                </c:pt>
                <c:pt idx="31">
                  <c:v>503.44329433327846</c:v>
                </c:pt>
                <c:pt idx="32">
                  <c:v>503.44329433327846</c:v>
                </c:pt>
                <c:pt idx="33">
                  <c:v>503.44329433327846</c:v>
                </c:pt>
                <c:pt idx="34">
                  <c:v>503.44329433327846</c:v>
                </c:pt>
                <c:pt idx="35">
                  <c:v>503.44329433327846</c:v>
                </c:pt>
                <c:pt idx="36">
                  <c:v>503.44329433327846</c:v>
                </c:pt>
                <c:pt idx="37">
                  <c:v>503.44329433327846</c:v>
                </c:pt>
                <c:pt idx="38">
                  <c:v>503.44329433327846</c:v>
                </c:pt>
                <c:pt idx="39">
                  <c:v>503.44329433327846</c:v>
                </c:pt>
                <c:pt idx="40">
                  <c:v>503.44329433327846</c:v>
                </c:pt>
                <c:pt idx="41">
                  <c:v>503.44329433327846</c:v>
                </c:pt>
                <c:pt idx="42">
                  <c:v>503.44329433327846</c:v>
                </c:pt>
                <c:pt idx="43">
                  <c:v>503.44329433327846</c:v>
                </c:pt>
                <c:pt idx="44">
                  <c:v>503.44329433327846</c:v>
                </c:pt>
                <c:pt idx="45">
                  <c:v>503.44329433327846</c:v>
                </c:pt>
                <c:pt idx="46">
                  <c:v>503.44329433327846</c:v>
                </c:pt>
                <c:pt idx="47">
                  <c:v>503.44329433327846</c:v>
                </c:pt>
                <c:pt idx="48">
                  <c:v>503.44329433327846</c:v>
                </c:pt>
                <c:pt idx="49">
                  <c:v>503.44329433327846</c:v>
                </c:pt>
                <c:pt idx="50">
                  <c:v>503.44329433327846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B-4258-83F8-3BA6629EA137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chemeClr val="tx1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Data'!$W$265:$BU$265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5.968475002220031</c:v>
                </c:pt>
                <c:pt idx="21" formatCode="0.0">
                  <c:v>5.8719366611055301</c:v>
                </c:pt>
                <c:pt idx="22" formatCode="0.0">
                  <c:v>5.4645914083349805</c:v>
                </c:pt>
                <c:pt idx="23" formatCode="0.0">
                  <c:v>5.399852913038365</c:v>
                </c:pt>
                <c:pt idx="24" formatCode="0.0">
                  <c:v>5.3420840200191302</c:v>
                </c:pt>
                <c:pt idx="25" formatCode="0.0">
                  <c:v>5.2884279707659223</c:v>
                </c:pt>
                <c:pt idx="26" formatCode="0.0">
                  <c:v>5.2484598703890297</c:v>
                </c:pt>
                <c:pt idx="27" formatCode="0.0">
                  <c:v>5.1957557384651523</c:v>
                </c:pt>
                <c:pt idx="28" formatCode="0.0">
                  <c:v>5.1265840538047023</c:v>
                </c:pt>
                <c:pt idx="29" formatCode="0.0">
                  <c:v>5.0478678713272238</c:v>
                </c:pt>
                <c:pt idx="30" formatCode="0.0">
                  <c:v>4.9594782218949156</c:v>
                </c:pt>
                <c:pt idx="31" formatCode="0.0">
                  <c:v>4.8630320884285236</c:v>
                </c:pt>
                <c:pt idx="32" formatCode="0.0">
                  <c:v>4.7581105075881513</c:v>
                </c:pt>
                <c:pt idx="33" formatCode="0.0">
                  <c:v>4.6446338103341303</c:v>
                </c:pt>
                <c:pt idx="34" formatCode="0.0">
                  <c:v>4.5217140723309353</c:v>
                </c:pt>
                <c:pt idx="35" formatCode="0.0">
                  <c:v>4.3896426712586791</c:v>
                </c:pt>
                <c:pt idx="36" formatCode="0.0">
                  <c:v>4.2637100520019988</c:v>
                </c:pt>
                <c:pt idx="37" formatCode="0.0">
                  <c:v>4.1218731212607134</c:v>
                </c:pt>
                <c:pt idx="38" formatCode="0.0">
                  <c:v>3.9715048728521576</c:v>
                </c:pt>
                <c:pt idx="39" formatCode="0.0">
                  <c:v>3.811484587039121</c:v>
                </c:pt>
                <c:pt idx="40" formatCode="0.0">
                  <c:v>3.6428875612413267</c:v>
                </c:pt>
                <c:pt idx="41" formatCode="0.0">
                  <c:v>3.4628026724322312</c:v>
                </c:pt>
                <c:pt idx="42" formatCode="0.0">
                  <c:v>3.2693636432058897</c:v>
                </c:pt>
                <c:pt idx="43" formatCode="0.0">
                  <c:v>3.0646918072026232</c:v>
                </c:pt>
                <c:pt idx="44" formatCode="0.0">
                  <c:v>2.851459536841471</c:v>
                </c:pt>
                <c:pt idx="45" formatCode="0.0">
                  <c:v>2.6222841634313627</c:v>
                </c:pt>
                <c:pt idx="46" formatCode="0.0">
                  <c:v>2.38495324640727</c:v>
                </c:pt>
                <c:pt idx="47" formatCode="0.0">
                  <c:v>2.133312669392228</c:v>
                </c:pt>
                <c:pt idx="48" formatCode="0.0">
                  <c:v>1.8761012260850265</c:v>
                </c:pt>
                <c:pt idx="49" formatCode="0.0">
                  <c:v>1.6042312628281523</c:v>
                </c:pt>
                <c:pt idx="50" formatCode="0.0">
                  <c:v>1.3234399890146835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1B-4258-83F8-3BA6629EA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1701609347017159E-5"/>
              <c:y val="0.1754288906606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5424059291972012"/>
          <c:y val="0.32386210677853766"/>
          <c:w val="0.2396734764553792"/>
          <c:h val="0.345395373354810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losunar frá landnotkun</a:t>
            </a:r>
          </a:p>
        </c:rich>
      </c:tx>
      <c:layout>
        <c:manualLayout>
          <c:xMode val="edge"/>
          <c:yMode val="edge"/>
          <c:x val="0.79395161192177099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62186498020428316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Data'!$D$26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8-44ED-820A-616EC3C71DF8}"/>
            </c:ext>
          </c:extLst>
        </c:ser>
        <c:ser>
          <c:idx val="1"/>
          <c:order val="1"/>
          <c:tx>
            <c:strRef>
              <c:f>'Talnagögn | Numerical Data'!$D$24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Data'!$H$24:$AV$24</c15:sqref>
                  </c15:fullRef>
                </c:ext>
              </c:extLst>
              <c:f>'Talnagögn | Numerical Data'!$H$24:$AP$24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8-44ED-820A-616EC3C71DF8}"/>
            </c:ext>
          </c:extLst>
        </c:ser>
        <c:ser>
          <c:idx val="5"/>
          <c:order val="2"/>
          <c:tx>
            <c:strRef>
              <c:f>'Talnagögn | Numerical Data'!$D$28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8-44ED-820A-616EC3C71DF8}"/>
            </c:ext>
          </c:extLst>
        </c:ser>
        <c:ser>
          <c:idx val="0"/>
          <c:order val="3"/>
          <c:tx>
            <c:strRef>
              <c:f>'Talnagögn | Numerical Data'!$D$23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Data'!$H$23:$AV$23</c15:sqref>
                  </c15:fullRef>
                </c:ext>
              </c:extLst>
              <c:f>'Talnagögn | Numerical Data'!$H$23:$AP$23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8-44ED-820A-616EC3C71DF8}"/>
            </c:ext>
          </c:extLst>
        </c:ser>
        <c:ser>
          <c:idx val="4"/>
          <c:order val="4"/>
          <c:tx>
            <c:strRef>
              <c:f>'Talnagögn | Numerical Data'!$D$27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58-44ED-820A-616EC3C71DF8}"/>
            </c:ext>
          </c:extLst>
        </c:ser>
        <c:ser>
          <c:idx val="7"/>
          <c:order val="5"/>
          <c:tx>
            <c:strRef>
              <c:f>'Talnagögn | Numerical Data'!$D$30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595.45739247622714</c:v>
                </c:pt>
                <c:pt idx="1">
                  <c:v>499.66442876602105</c:v>
                </c:pt>
                <c:pt idx="2">
                  <c:v>544.53432620945705</c:v>
                </c:pt>
                <c:pt idx="3">
                  <c:v>573.82575635946887</c:v>
                </c:pt>
                <c:pt idx="4">
                  <c:v>544.80409080414756</c:v>
                </c:pt>
                <c:pt idx="5">
                  <c:v>585.26516757735089</c:v>
                </c:pt>
                <c:pt idx="6">
                  <c:v>658.04598838150196</c:v>
                </c:pt>
                <c:pt idx="7">
                  <c:v>698.21957798422318</c:v>
                </c:pt>
                <c:pt idx="8">
                  <c:v>694.00455315644058</c:v>
                </c:pt>
                <c:pt idx="9">
                  <c:v>732.70237563078854</c:v>
                </c:pt>
                <c:pt idx="10">
                  <c:v>661.86397624816163</c:v>
                </c:pt>
                <c:pt idx="11">
                  <c:v>696.41456441810351</c:v>
                </c:pt>
                <c:pt idx="12">
                  <c:v>667.48351863951348</c:v>
                </c:pt>
                <c:pt idx="13">
                  <c:v>615.43430847448781</c:v>
                </c:pt>
                <c:pt idx="14">
                  <c:v>695.08772631745114</c:v>
                </c:pt>
                <c:pt idx="15">
                  <c:v>648.02148556079374</c:v>
                </c:pt>
                <c:pt idx="16">
                  <c:v>676.497597785989</c:v>
                </c:pt>
                <c:pt idx="17">
                  <c:v>676.40756696026438</c:v>
                </c:pt>
                <c:pt idx="18">
                  <c:v>620.05275287547738</c:v>
                </c:pt>
                <c:pt idx="19">
                  <c:v>458.82342903746667</c:v>
                </c:pt>
                <c:pt idx="20">
                  <c:v>421.65368015960848</c:v>
                </c:pt>
                <c:pt idx="21">
                  <c:v>432.22470816584155</c:v>
                </c:pt>
                <c:pt idx="22">
                  <c:v>390.42263061576614</c:v>
                </c:pt>
                <c:pt idx="23">
                  <c:v>402.96928716603179</c:v>
                </c:pt>
                <c:pt idx="24">
                  <c:v>388.09191683210156</c:v>
                </c:pt>
                <c:pt idx="25">
                  <c:v>407.12922450320639</c:v>
                </c:pt>
                <c:pt idx="26">
                  <c:v>441.72699591361652</c:v>
                </c:pt>
                <c:pt idx="27">
                  <c:v>416.56125049123511</c:v>
                </c:pt>
                <c:pt idx="28">
                  <c:v>425.7446517664921</c:v>
                </c:pt>
                <c:pt idx="29">
                  <c:v>419.73467366709519</c:v>
                </c:pt>
                <c:pt idx="30">
                  <c:v>357.23928957565113</c:v>
                </c:pt>
                <c:pt idx="31">
                  <c:v>330.61837663919687</c:v>
                </c:pt>
                <c:pt idx="32">
                  <c:v>367.88107754386965</c:v>
                </c:pt>
                <c:pt idx="33">
                  <c:v>328.36268530630332</c:v>
                </c:pt>
                <c:pt idx="34">
                  <c:v>338.14428109612163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58-44ED-820A-616EC3C71DF8}"/>
            </c:ext>
          </c:extLst>
        </c:ser>
        <c:ser>
          <c:idx val="6"/>
          <c:order val="6"/>
          <c:tx>
            <c:strRef>
              <c:f>'Talnagögn | Numerical Data'!$D$29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58-44ED-820A-616EC3C71DF8}"/>
            </c:ext>
          </c:extLst>
        </c:ser>
        <c:ser>
          <c:idx val="2"/>
          <c:order val="7"/>
          <c:tx>
            <c:strRef>
              <c:f>'Talnagögn | Numerical Data'!$D$25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58-44ED-820A-616EC3C71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333755769927067"/>
          <c:y val="0.25516599058535738"/>
          <c:w val="0.2588440247283878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 </a:t>
            </a:r>
          </a:p>
          <a:p>
            <a:pPr>
              <a:defRPr/>
            </a:pPr>
            <a:r>
              <a:rPr lang="is-IS" sz="1200" b="0"/>
              <a:t>án losunar frá</a:t>
            </a:r>
            <a:r>
              <a:rPr lang="is-IS" sz="1200" b="0" baseline="0"/>
              <a:t> landnotkun</a:t>
            </a:r>
            <a:endParaRPr lang="is-IS" sz="1200" b="0"/>
          </a:p>
        </c:rich>
      </c:tx>
      <c:layout>
        <c:manualLayout>
          <c:xMode val="edge"/>
          <c:yMode val="edge"/>
          <c:x val="0.7894750257281669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64340384970416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3667.2320854183931</c:v>
                </c:pt>
                <c:pt idx="1">
                  <c:v>3465.4791212776136</c:v>
                </c:pt>
                <c:pt idx="2">
                  <c:v>3393.307737169237</c:v>
                </c:pt>
                <c:pt idx="3">
                  <c:v>3481.1233717507353</c:v>
                </c:pt>
                <c:pt idx="4">
                  <c:v>3416.1346663600748</c:v>
                </c:pt>
                <c:pt idx="5">
                  <c:v>3548.796695578842</c:v>
                </c:pt>
                <c:pt idx="6">
                  <c:v>3606.6728816069703</c:v>
                </c:pt>
                <c:pt idx="7">
                  <c:v>3776.7157715960725</c:v>
                </c:pt>
                <c:pt idx="8">
                  <c:v>3920.2109342975618</c:v>
                </c:pt>
                <c:pt idx="9">
                  <c:v>4136.4755870114523</c:v>
                </c:pt>
                <c:pt idx="10">
                  <c:v>4167.2059340189098</c:v>
                </c:pt>
                <c:pt idx="11">
                  <c:v>4065.8310051019616</c:v>
                </c:pt>
                <c:pt idx="12">
                  <c:v>4140.9738309986442</c:v>
                </c:pt>
                <c:pt idx="13">
                  <c:v>4115.3158841010445</c:v>
                </c:pt>
                <c:pt idx="14">
                  <c:v>4239.6438429492155</c:v>
                </c:pt>
                <c:pt idx="15">
                  <c:v>4099.1618816088449</c:v>
                </c:pt>
                <c:pt idx="16">
                  <c:v>4658.0510844477012</c:v>
                </c:pt>
                <c:pt idx="17">
                  <c:v>4965.19327596521</c:v>
                </c:pt>
                <c:pt idx="18">
                  <c:v>5345.8750404023776</c:v>
                </c:pt>
                <c:pt idx="19">
                  <c:v>5040.3798643982154</c:v>
                </c:pt>
                <c:pt idx="20">
                  <c:v>4943.7413323920864</c:v>
                </c:pt>
                <c:pt idx="21">
                  <c:v>4730.6825927973132</c:v>
                </c:pt>
                <c:pt idx="22">
                  <c:v>4725.1893909179671</c:v>
                </c:pt>
                <c:pt idx="23">
                  <c:v>4728.75086006943</c:v>
                </c:pt>
                <c:pt idx="24">
                  <c:v>4750.0625195402981</c:v>
                </c:pt>
                <c:pt idx="25">
                  <c:v>4820.4260842928343</c:v>
                </c:pt>
                <c:pt idx="26">
                  <c:v>4778.42184970782</c:v>
                </c:pt>
                <c:pt idx="27">
                  <c:v>4861.1683218665175</c:v>
                </c:pt>
                <c:pt idx="28">
                  <c:v>4925.3639512917707</c:v>
                </c:pt>
                <c:pt idx="29">
                  <c:v>4785.2495875047016</c:v>
                </c:pt>
                <c:pt idx="30">
                  <c:v>4579.2158168810811</c:v>
                </c:pt>
                <c:pt idx="31">
                  <c:v>4718.0153979323095</c:v>
                </c:pt>
                <c:pt idx="32">
                  <c:v>4776.0628289400793</c:v>
                </c:pt>
                <c:pt idx="33">
                  <c:v>4644.0138252469114</c:v>
                </c:pt>
                <c:pt idx="34">
                  <c:v>4779.0434641577631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3-4BDD-B444-9C492047CD58}"/>
            </c:ext>
          </c:extLst>
        </c:ser>
        <c:ser>
          <c:idx val="5"/>
          <c:order val="1"/>
          <c:tx>
            <c:strRef>
              <c:f>'Talnagögn | Numerical Data'!$D$32</c:f>
              <c:strCache>
                <c:ptCount val="1"/>
                <c:pt idx="0">
                  <c:v>Sviðsmynd byggð á aðgerðum stjórvalda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6463-4BDD-B444-9C492047CD58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4">
                  <c:v>4779.0434641577631</c:v>
                </c:pt>
                <c:pt idx="35">
                  <c:v>4473.5197752360946</c:v>
                </c:pt>
                <c:pt idx="36">
                  <c:v>4285.7800671285222</c:v>
                </c:pt>
                <c:pt idx="37">
                  <c:v>4477.8713896546697</c:v>
                </c:pt>
                <c:pt idx="38">
                  <c:v>4371.2154712510701</c:v>
                </c:pt>
                <c:pt idx="39">
                  <c:v>4277.7760445555659</c:v>
                </c:pt>
                <c:pt idx="40">
                  <c:v>4191.3634245015191</c:v>
                </c:pt>
                <c:pt idx="41">
                  <c:v>4128.2879069570236</c:v>
                </c:pt>
                <c:pt idx="42">
                  <c:v>4079.3694238306039</c:v>
                </c:pt>
                <c:pt idx="43">
                  <c:v>4036.3690808645124</c:v>
                </c:pt>
                <c:pt idx="44">
                  <c:v>3974.8588738263429</c:v>
                </c:pt>
                <c:pt idx="45">
                  <c:v>3906.0882989996776</c:v>
                </c:pt>
                <c:pt idx="46">
                  <c:v>3852.0303234592711</c:v>
                </c:pt>
                <c:pt idx="47">
                  <c:v>3791.6054277430762</c:v>
                </c:pt>
                <c:pt idx="48">
                  <c:v>3731.9822268648913</c:v>
                </c:pt>
                <c:pt idx="49">
                  <c:v>3672.5925623470562</c:v>
                </c:pt>
                <c:pt idx="50">
                  <c:v>3613.7540109563633</c:v>
                </c:pt>
                <c:pt idx="51">
                  <c:v>3554.5045231134582</c:v>
                </c:pt>
                <c:pt idx="52">
                  <c:v>3495.7937441001013</c:v>
                </c:pt>
                <c:pt idx="53">
                  <c:v>3438.2358005263004</c:v>
                </c:pt>
                <c:pt idx="54">
                  <c:v>3382.3485147329998</c:v>
                </c:pt>
                <c:pt idx="55">
                  <c:v>3325.0754194320425</c:v>
                </c:pt>
                <c:pt idx="56">
                  <c:v>3276.3541293698954</c:v>
                </c:pt>
                <c:pt idx="57">
                  <c:v>3228.4654903769824</c:v>
                </c:pt>
                <c:pt idx="58">
                  <c:v>3180.8358036911418</c:v>
                </c:pt>
                <c:pt idx="59">
                  <c:v>3133.8212900944623</c:v>
                </c:pt>
                <c:pt idx="60">
                  <c:v>3092.700469831359</c:v>
                </c:pt>
                <c:pt idx="61">
                  <c:v>3059.9262008178098</c:v>
                </c:pt>
                <c:pt idx="62">
                  <c:v>3035.8656551447543</c:v>
                </c:pt>
                <c:pt idx="63">
                  <c:v>3009.8930818596205</c:v>
                </c:pt>
                <c:pt idx="64">
                  <c:v>2987.1154556343331</c:v>
                </c:pt>
                <c:pt idx="65">
                  <c:v>2969.5572501815996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63-4BDD-B444-9C492047C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225462687845335"/>
          <c:y val="0.39164893740238738"/>
          <c:w val="0.21706658880490315"/>
          <c:h val="0.2166255591576273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losunar frá landnotkun</a:t>
            </a:r>
          </a:p>
        </c:rich>
      </c:tx>
      <c:layout>
        <c:manualLayout>
          <c:xMode val="edge"/>
          <c:yMode val="edge"/>
          <c:x val="0.8122164597265383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Data'!$D$26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Data'!$H$26:$AV$26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0-47FD-AE20-E7D5C782EB55}"/>
            </c:ext>
          </c:extLst>
        </c:ser>
        <c:ser>
          <c:idx val="1"/>
          <c:order val="1"/>
          <c:tx>
            <c:strRef>
              <c:f>'Talnagögn | Numerical Data'!$D$24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Data'!$H$24:$AV$24</c:f>
              <c:numCache>
                <c:formatCode>0</c:formatCode>
                <c:ptCount val="41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0-47FD-AE20-E7D5C782EB55}"/>
            </c:ext>
          </c:extLst>
        </c:ser>
        <c:ser>
          <c:idx val="5"/>
          <c:order val="2"/>
          <c:tx>
            <c:strRef>
              <c:f>'Talnagögn | Numerical Data'!$D$28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Data'!$H$28:$AV$28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0-47FD-AE20-E7D5C782EB55}"/>
            </c:ext>
          </c:extLst>
        </c:ser>
        <c:ser>
          <c:idx val="0"/>
          <c:order val="3"/>
          <c:tx>
            <c:strRef>
              <c:f>'Talnagögn | Numerical Data'!$D$23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Data'!$H$23:$AV$23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90-47FD-AE20-E7D5C782EB55}"/>
            </c:ext>
          </c:extLst>
        </c:ser>
        <c:ser>
          <c:idx val="7"/>
          <c:order val="4"/>
          <c:tx>
            <c:strRef>
              <c:f>'Talnagögn | Numerical Data'!$D$30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90-47FD-AE20-E7D5C782EB55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Data'!$H$36:$BU$36</c:f>
              <c:numCache>
                <c:formatCode>0</c:formatCode>
                <c:ptCount val="66"/>
                <c:pt idx="34">
                  <c:v>1360.4102725798757</c:v>
                </c:pt>
                <c:pt idx="35">
                  <c:v>1345.753887924616</c:v>
                </c:pt>
                <c:pt idx="36">
                  <c:v>1258.6399586353109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0-47FD-AE20-E7D5C782EB55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rgbClr val="99E5D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Data'!$H$34:$BU$34</c:f>
              <c:numCache>
                <c:formatCode>0</c:formatCode>
                <c:ptCount val="66"/>
                <c:pt idx="34">
                  <c:v>905.50742448156177</c:v>
                </c:pt>
                <c:pt idx="35">
                  <c:v>894.89141848720135</c:v>
                </c:pt>
                <c:pt idx="36">
                  <c:v>872.46876079218669</c:v>
                </c:pt>
                <c:pt idx="37">
                  <c:v>840.17548726403083</c:v>
                </c:pt>
                <c:pt idx="38">
                  <c:v>804.54603346166118</c:v>
                </c:pt>
                <c:pt idx="39">
                  <c:v>765.12050934504907</c:v>
                </c:pt>
                <c:pt idx="40">
                  <c:v>722.09890849664362</c:v>
                </c:pt>
                <c:pt idx="41">
                  <c:v>685.33593811459355</c:v>
                </c:pt>
                <c:pt idx="42">
                  <c:v>648.56241585293037</c:v>
                </c:pt>
                <c:pt idx="43">
                  <c:v>610.87981830180581</c:v>
                </c:pt>
                <c:pt idx="44">
                  <c:v>571.63910719066223</c:v>
                </c:pt>
                <c:pt idx="45">
                  <c:v>524.79562594972833</c:v>
                </c:pt>
                <c:pt idx="46">
                  <c:v>477.69960116115783</c:v>
                </c:pt>
                <c:pt idx="47">
                  <c:v>430.79682716538571</c:v>
                </c:pt>
                <c:pt idx="48">
                  <c:v>384.5390394105346</c:v>
                </c:pt>
                <c:pt idx="49">
                  <c:v>338.81829627085523</c:v>
                </c:pt>
                <c:pt idx="50">
                  <c:v>294.1136917303445</c:v>
                </c:pt>
                <c:pt idx="51">
                  <c:v>252.42283114208999</c:v>
                </c:pt>
                <c:pt idx="52">
                  <c:v>212.33020862580585</c:v>
                </c:pt>
                <c:pt idx="53">
                  <c:v>173.97295426009288</c:v>
                </c:pt>
                <c:pt idx="54">
                  <c:v>137.56418226201205</c:v>
                </c:pt>
                <c:pt idx="55">
                  <c:v>103.56623754891419</c:v>
                </c:pt>
                <c:pt idx="56">
                  <c:v>78.822517065735283</c:v>
                </c:pt>
                <c:pt idx="57">
                  <c:v>56.714182150728959</c:v>
                </c:pt>
                <c:pt idx="58">
                  <c:v>36.577216019680755</c:v>
                </c:pt>
                <c:pt idx="59">
                  <c:v>20.845338179602876</c:v>
                </c:pt>
                <c:pt idx="60">
                  <c:v>12.141565312923023</c:v>
                </c:pt>
                <c:pt idx="61" formatCode="0.0">
                  <c:v>5.6852259967979322</c:v>
                </c:pt>
                <c:pt idx="62" formatCode="0.0">
                  <c:v>4.0276989188989702</c:v>
                </c:pt>
                <c:pt idx="63" formatCode="0.0">
                  <c:v>3.2148462738859602</c:v>
                </c:pt>
                <c:pt idx="64" formatCode="0.0">
                  <c:v>2.5010014911035383</c:v>
                </c:pt>
                <c:pt idx="65" formatCode="0.0">
                  <c:v>1.8760986850595873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90-47FD-AE20-E7D5C782EB55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Data'!$H$38:$BU$38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90-47FD-AE20-E7D5C782EB55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Data'!$H$33:$BU$33</c:f>
              <c:numCache>
                <c:formatCode>0</c:formatCode>
                <c:ptCount val="66"/>
                <c:pt idx="34">
                  <c:v>520.01881128620573</c:v>
                </c:pt>
                <c:pt idx="35">
                  <c:v>463.89750524394026</c:v>
                </c:pt>
                <c:pt idx="36">
                  <c:v>444.97097473417563</c:v>
                </c:pt>
                <c:pt idx="37">
                  <c:v>431.67730318138439</c:v>
                </c:pt>
                <c:pt idx="38">
                  <c:v>424.33374713642871</c:v>
                </c:pt>
                <c:pt idx="39">
                  <c:v>407.46408800354664</c:v>
                </c:pt>
                <c:pt idx="40">
                  <c:v>389.93759042164368</c:v>
                </c:pt>
                <c:pt idx="41">
                  <c:v>391.42695945912681</c:v>
                </c:pt>
                <c:pt idx="42">
                  <c:v>392.83924784994736</c:v>
                </c:pt>
                <c:pt idx="43">
                  <c:v>392.47784135140188</c:v>
                </c:pt>
                <c:pt idx="44">
                  <c:v>390.49221580188566</c:v>
                </c:pt>
                <c:pt idx="45">
                  <c:v>387.50495152332775</c:v>
                </c:pt>
                <c:pt idx="46">
                  <c:v>383.97678135882745</c:v>
                </c:pt>
                <c:pt idx="47">
                  <c:v>380.00749143023648</c:v>
                </c:pt>
                <c:pt idx="48">
                  <c:v>375.53189790718659</c:v>
                </c:pt>
                <c:pt idx="49">
                  <c:v>370.45989469957664</c:v>
                </c:pt>
                <c:pt idx="50">
                  <c:v>364.6485450428562</c:v>
                </c:pt>
                <c:pt idx="51">
                  <c:v>358.03898075556083</c:v>
                </c:pt>
                <c:pt idx="52">
                  <c:v>350.33580856346794</c:v>
                </c:pt>
                <c:pt idx="53">
                  <c:v>341.35571426301078</c:v>
                </c:pt>
                <c:pt idx="54">
                  <c:v>330.87189276125042</c:v>
                </c:pt>
                <c:pt idx="55">
                  <c:v>318.660654584947</c:v>
                </c:pt>
                <c:pt idx="56">
                  <c:v>304.50152088330259</c:v>
                </c:pt>
                <c:pt idx="57">
                  <c:v>288.33273803161745</c:v>
                </c:pt>
                <c:pt idx="58">
                  <c:v>269.9370286602869</c:v>
                </c:pt>
                <c:pt idx="59">
                  <c:v>249.4269857275772</c:v>
                </c:pt>
                <c:pt idx="60">
                  <c:v>226.86801779398328</c:v>
                </c:pt>
                <c:pt idx="61">
                  <c:v>208.95154428153953</c:v>
                </c:pt>
                <c:pt idx="62">
                  <c:v>194.8537539751581</c:v>
                </c:pt>
                <c:pt idx="63">
                  <c:v>179.54731053864282</c:v>
                </c:pt>
                <c:pt idx="64">
                  <c:v>166.0325192139091</c:v>
                </c:pt>
                <c:pt idx="65">
                  <c:v>157.36569681422219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0-47FD-AE20-E7D5C782EB55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90-47FD-AE20-E7D5C782E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58907799295171259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Data'!$E$186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240.88962953125974</c:v>
                </c:pt>
                <c:pt idx="8">
                  <c:v>246.63814450721583</c:v>
                </c:pt>
                <c:pt idx="9">
                  <c:v>253.7277143866624</c:v>
                </c:pt>
                <c:pt idx="10">
                  <c:v>261.24044557277625</c:v>
                </c:pt>
                <c:pt idx="11">
                  <c:v>271.9323448960136</c:v>
                </c:pt>
                <c:pt idx="12">
                  <c:v>263.14387366754238</c:v>
                </c:pt>
                <c:pt idx="13">
                  <c:v>269.88948682740778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4-454F-B5DE-CFCB6989F9FD}"/>
            </c:ext>
          </c:extLst>
        </c:ser>
        <c:ser>
          <c:idx val="3"/>
          <c:order val="1"/>
          <c:tx>
            <c:strRef>
              <c:f>'Talnagögn | Numerical Data'!$E$189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Data'!$H$189:$AV$189</c15:sqref>
                  </c15:fullRef>
                </c:ext>
              </c:extLst>
              <c:f>'Talnagögn | Numerical Data'!$H$189:$AP$189</c:f>
              <c:numCache>
                <c:formatCode>0</c:formatCode>
                <c:ptCount val="35"/>
                <c:pt idx="0">
                  <c:v>24.047576337889112</c:v>
                </c:pt>
                <c:pt idx="1">
                  <c:v>24.082324148546199</c:v>
                </c:pt>
                <c:pt idx="2">
                  <c:v>23.769880042566744</c:v>
                </c:pt>
                <c:pt idx="3">
                  <c:v>25.358552288181052</c:v>
                </c:pt>
                <c:pt idx="4">
                  <c:v>23.511691913238295</c:v>
                </c:pt>
                <c:pt idx="5">
                  <c:v>24.369333034297899</c:v>
                </c:pt>
                <c:pt idx="6">
                  <c:v>29.130172213641544</c:v>
                </c:pt>
                <c:pt idx="7">
                  <c:v>30.794804437747093</c:v>
                </c:pt>
                <c:pt idx="8">
                  <c:v>25.087722092314785</c:v>
                </c:pt>
                <c:pt idx="9">
                  <c:v>25.711454733258368</c:v>
                </c:pt>
                <c:pt idx="10">
                  <c:v>28.141265524350526</c:v>
                </c:pt>
                <c:pt idx="11">
                  <c:v>27.97624795758481</c:v>
                </c:pt>
                <c:pt idx="12">
                  <c:v>29.680243880568412</c:v>
                </c:pt>
                <c:pt idx="13">
                  <c:v>27.534034938695097</c:v>
                </c:pt>
                <c:pt idx="14">
                  <c:v>24.878557508700041</c:v>
                </c:pt>
                <c:pt idx="15">
                  <c:v>23.651195574136402</c:v>
                </c:pt>
                <c:pt idx="16">
                  <c:v>20.933260445908438</c:v>
                </c:pt>
                <c:pt idx="17">
                  <c:v>22.094069009775609</c:v>
                </c:pt>
                <c:pt idx="18">
                  <c:v>20.806926058186317</c:v>
                </c:pt>
                <c:pt idx="19">
                  <c:v>19.594887741361717</c:v>
                </c:pt>
                <c:pt idx="20">
                  <c:v>18.977178594716747</c:v>
                </c:pt>
                <c:pt idx="21">
                  <c:v>19.910738235913499</c:v>
                </c:pt>
                <c:pt idx="22">
                  <c:v>23.28835333692939</c:v>
                </c:pt>
                <c:pt idx="23">
                  <c:v>22.529173664781787</c:v>
                </c:pt>
                <c:pt idx="24">
                  <c:v>20.333615269107682</c:v>
                </c:pt>
                <c:pt idx="25">
                  <c:v>23.622353421286604</c:v>
                </c:pt>
                <c:pt idx="26">
                  <c:v>20.919392666383892</c:v>
                </c:pt>
                <c:pt idx="27">
                  <c:v>22.831786161708315</c:v>
                </c:pt>
                <c:pt idx="28">
                  <c:v>24.656019328569592</c:v>
                </c:pt>
                <c:pt idx="29">
                  <c:v>24.820520469234452</c:v>
                </c:pt>
                <c:pt idx="30">
                  <c:v>21.371358686044104</c:v>
                </c:pt>
                <c:pt idx="31">
                  <c:v>23.915745683132545</c:v>
                </c:pt>
                <c:pt idx="32">
                  <c:v>21.146687681680596</c:v>
                </c:pt>
                <c:pt idx="33">
                  <c:v>23.371421938971139</c:v>
                </c:pt>
                <c:pt idx="34">
                  <c:v>25.603799218887104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4-454F-B5DE-CFCB6989F9FD}"/>
            </c:ext>
          </c:extLst>
        </c:ser>
        <c:ser>
          <c:idx val="2"/>
          <c:order val="2"/>
          <c:tx>
            <c:strRef>
              <c:f>'Talnagögn | Numerical Data'!$E$188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Data'!$H$188:$AV$188</c15:sqref>
                  </c15:fullRef>
                </c:ext>
              </c:extLst>
              <c:f>'Talnagögn | Numerical Data'!$H$188:$AP$188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4-454F-B5DE-CFCB6989F9FD}"/>
            </c:ext>
          </c:extLst>
        </c:ser>
        <c:ser>
          <c:idx val="1"/>
          <c:order val="3"/>
          <c:tx>
            <c:strRef>
              <c:f>'Talnagögn | Numerical Data'!$E$187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7.4024912982947377</c:v>
                </c:pt>
                <c:pt idx="33" formatCode="0.0">
                  <c:v>8.2540954813473668</c:v>
                </c:pt>
                <c:pt idx="34" formatCode="0.0">
                  <c:v>6.4606265756631576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A4-454F-B5DE-CFCB6989F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84101710816703"/>
          <c:y val="0.34908796296296291"/>
          <c:w val="0.30232472411206546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D-4E7F-A421-5DA856CA3CE6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3D-4E7F-A421-5DA856CA3CE6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23D-4E7F-A421-5DA856CA3CE6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23D-4E7F-A421-5DA856CA3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Emissions'!$E$818:$E$819</c:f>
              <c:strCache>
                <c:ptCount val="2"/>
                <c:pt idx="0">
                  <c:v>Alþjóðaflug</c:v>
                </c:pt>
                <c:pt idx="1">
                  <c:v>Alþjóðasiglingar</c:v>
                </c:pt>
              </c:strCache>
            </c:strRef>
          </c:cat>
          <c:val>
            <c:numRef>
              <c:f>'Losun | Emissions'!$F$818:$F$819</c:f>
              <c:numCache>
                <c:formatCode>0</c:formatCode>
                <c:ptCount val="2"/>
                <c:pt idx="0">
                  <c:v>1007.0566484977654</c:v>
                </c:pt>
                <c:pt idx="1">
                  <c:v>323.8001434008101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3D-4E7F-A421-5DA856CA3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D-40C8-9308-72684156C750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D-40C8-9308-72684156C750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D-40C8-9308-72684156C750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DD-40C8-9308-72684156C750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DD-40C8-9308-72684156C750}"/>
            </c:ext>
          </c:extLst>
        </c:ser>
        <c:ser>
          <c:idx val="8"/>
          <c:order val="5"/>
          <c:tx>
            <c:v>LULUCF proj.</c:v>
          </c:tx>
          <c:spPr>
            <a:solidFill>
              <a:srgbClr val="68A200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DD-40C8-9308-72684156C750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6215.9199783937211</c:v>
                </c:pt>
                <c:pt idx="35">
                  <c:v>6071.680925830653</c:v>
                </c:pt>
                <c:pt idx="36">
                  <c:v>5951.6354274915639</c:v>
                </c:pt>
                <c:pt idx="37">
                  <c:v>5834.1816960368697</c:v>
                </c:pt>
                <c:pt idx="38">
                  <c:v>5721.0311999379155</c:v>
                </c:pt>
                <c:pt idx="39">
                  <c:v>5612.3203264955791</c:v>
                </c:pt>
                <c:pt idx="40">
                  <c:v>5502.5949883521325</c:v>
                </c:pt>
                <c:pt idx="41">
                  <c:v>5439.5098603148645</c:v>
                </c:pt>
                <c:pt idx="42">
                  <c:v>5378.0830970511242</c:v>
                </c:pt>
                <c:pt idx="43">
                  <c:v>5314.0296805363905</c:v>
                </c:pt>
                <c:pt idx="44">
                  <c:v>5257.9040021627834</c:v>
                </c:pt>
                <c:pt idx="45">
                  <c:v>5212.9620701167541</c:v>
                </c:pt>
                <c:pt idx="46">
                  <c:v>5163.3295723623687</c:v>
                </c:pt>
                <c:pt idx="47">
                  <c:v>5147.8236156040284</c:v>
                </c:pt>
                <c:pt idx="48">
                  <c:v>5099.6177518240111</c:v>
                </c:pt>
                <c:pt idx="49">
                  <c:v>5048.5935392828969</c:v>
                </c:pt>
                <c:pt idx="50">
                  <c:v>4999.6642851497636</c:v>
                </c:pt>
                <c:pt idx="51">
                  <c:v>4939.8419130391894</c:v>
                </c:pt>
                <c:pt idx="52">
                  <c:v>4867.396811414169</c:v>
                </c:pt>
                <c:pt idx="53">
                  <c:v>4797.8138211936666</c:v>
                </c:pt>
                <c:pt idx="54">
                  <c:v>4719.622904884488</c:v>
                </c:pt>
                <c:pt idx="55">
                  <c:v>4648.4394750312449</c:v>
                </c:pt>
                <c:pt idx="56">
                  <c:v>4564.4831373845163</c:v>
                </c:pt>
                <c:pt idx="57">
                  <c:v>4481.1300562148162</c:v>
                </c:pt>
                <c:pt idx="58">
                  <c:v>4402.0286726445229</c:v>
                </c:pt>
                <c:pt idx="59">
                  <c:v>4321.542782845796</c:v>
                </c:pt>
                <c:pt idx="60">
                  <c:v>4234.0275486538176</c:v>
                </c:pt>
                <c:pt idx="61">
                  <c:v>4142.4584084493708</c:v>
                </c:pt>
                <c:pt idx="62">
                  <c:v>4059.0252077693131</c:v>
                </c:pt>
                <c:pt idx="63">
                  <c:v>3969.9820873098452</c:v>
                </c:pt>
                <c:pt idx="64">
                  <c:v>3880.4139193447481</c:v>
                </c:pt>
                <c:pt idx="65">
                  <c:v>3796.9221528559151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DD-40C8-9308-72684156C750}"/>
            </c:ext>
          </c:extLst>
        </c:ser>
        <c:ser>
          <c:idx val="6"/>
          <c:order val="6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DD-40C8-9308-72684156C750}"/>
            </c:ext>
          </c:extLst>
        </c:ser>
        <c:ser>
          <c:idx val="5"/>
          <c:order val="7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DD-40C8-9308-72684156C750}"/>
            </c:ext>
          </c:extLst>
        </c:ser>
        <c:ser>
          <c:idx val="7"/>
          <c:order val="8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DD-40C8-9308-72684156C750}"/>
            </c:ext>
          </c:extLst>
        </c:ser>
        <c:ser>
          <c:idx val="9"/>
          <c:order val="9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CDD-40C8-9308-72684156C750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CDD-40C8-9308-72684156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75546874999999"/>
          <c:y val="0.33855324074074072"/>
          <c:w val="0.2131716145833333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15963980575641E-2"/>
          <c:y val="0.10946034689600136"/>
          <c:w val="0.67188971932380581"/>
          <c:h val="0.79061529251837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3-4D87-A04A-50EF7FF36199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3-4D87-A04A-50EF7FF36199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93-4D87-A04A-50EF7FF36199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93-4D87-A04A-50EF7FF36199}"/>
            </c:ext>
          </c:extLst>
        </c:ser>
        <c:ser>
          <c:idx val="5"/>
          <c:order val="4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93-4D87-A04A-50EF7FF36199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93-4D87-A04A-50EF7FF36199}"/>
            </c:ext>
          </c:extLst>
        </c:ser>
        <c:ser>
          <c:idx val="6"/>
          <c:order val="5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93-4D87-A04A-50EF7FF36199}"/>
            </c:ext>
          </c:extLst>
        </c:ser>
        <c:ser>
          <c:idx val="7"/>
          <c:order val="6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693-4D87-A04A-50EF7FF36199}"/>
            </c:ext>
          </c:extLst>
        </c:ser>
        <c:ser>
          <c:idx val="9"/>
          <c:order val="7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4693-4D87-A04A-50EF7FF36199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693-4D87-A04A-50EF7FF3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5.4756617801053967E-4"/>
              <c:y val="0.166469933738684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9021979550123711"/>
          <c:y val="0.38303168285098327"/>
          <c:w val="0.19978353672135535"/>
          <c:h val="0.252244208952233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7.9905081861570623E-2"/>
          <c:w val="0.65894067917570198"/>
          <c:h val="0.8293815970997988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9D-4092-A96C-3799FEA09CD3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D-4092-A96C-3799FEA09CD3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D-4092-A96C-3799FEA09CD3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9D-4092-A96C-3799FEA09CD3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9D-4092-A96C-3799FEA09CD3}"/>
            </c:ext>
          </c:extLst>
        </c:ser>
        <c:ser>
          <c:idx val="8"/>
          <c:order val="5"/>
          <c:tx>
            <c:v>LULUCF proj.</c:v>
          </c:tx>
          <c:spPr>
            <a:ln w="19050" cap="rnd">
              <a:solidFill>
                <a:srgbClr val="68A2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6215.9199783937211</c:v>
                </c:pt>
                <c:pt idx="35">
                  <c:v>6071.680925830653</c:v>
                </c:pt>
                <c:pt idx="36">
                  <c:v>5951.6354274915639</c:v>
                </c:pt>
                <c:pt idx="37">
                  <c:v>5834.1816960368697</c:v>
                </c:pt>
                <c:pt idx="38">
                  <c:v>5721.0311999379155</c:v>
                </c:pt>
                <c:pt idx="39">
                  <c:v>5612.3203264955791</c:v>
                </c:pt>
                <c:pt idx="40">
                  <c:v>5502.5949883521325</c:v>
                </c:pt>
                <c:pt idx="41">
                  <c:v>5439.5098603148645</c:v>
                </c:pt>
                <c:pt idx="42">
                  <c:v>5378.0830970511242</c:v>
                </c:pt>
                <c:pt idx="43">
                  <c:v>5314.0296805363905</c:v>
                </c:pt>
                <c:pt idx="44">
                  <c:v>5257.9040021627834</c:v>
                </c:pt>
                <c:pt idx="45">
                  <c:v>5212.9620701167541</c:v>
                </c:pt>
                <c:pt idx="46">
                  <c:v>5163.3295723623687</c:v>
                </c:pt>
                <c:pt idx="47">
                  <c:v>5147.8236156040284</c:v>
                </c:pt>
                <c:pt idx="48">
                  <c:v>5099.6177518240111</c:v>
                </c:pt>
                <c:pt idx="49">
                  <c:v>5048.5935392828969</c:v>
                </c:pt>
                <c:pt idx="50">
                  <c:v>4999.6642851497636</c:v>
                </c:pt>
                <c:pt idx="51">
                  <c:v>4939.8419130391894</c:v>
                </c:pt>
                <c:pt idx="52">
                  <c:v>4867.396811414169</c:v>
                </c:pt>
                <c:pt idx="53">
                  <c:v>4797.8138211936666</c:v>
                </c:pt>
                <c:pt idx="54">
                  <c:v>4719.622904884488</c:v>
                </c:pt>
                <c:pt idx="55">
                  <c:v>4648.4394750312449</c:v>
                </c:pt>
                <c:pt idx="56">
                  <c:v>4564.4831373845163</c:v>
                </c:pt>
                <c:pt idx="57">
                  <c:v>4481.1300562148162</c:v>
                </c:pt>
                <c:pt idx="58">
                  <c:v>4402.0286726445229</c:v>
                </c:pt>
                <c:pt idx="59">
                  <c:v>4321.542782845796</c:v>
                </c:pt>
                <c:pt idx="60">
                  <c:v>4234.0275486538176</c:v>
                </c:pt>
                <c:pt idx="61">
                  <c:v>4142.4584084493708</c:v>
                </c:pt>
                <c:pt idx="62">
                  <c:v>4059.0252077693131</c:v>
                </c:pt>
                <c:pt idx="63">
                  <c:v>3969.9820873098452</c:v>
                </c:pt>
                <c:pt idx="64">
                  <c:v>3880.4139193447481</c:v>
                </c:pt>
                <c:pt idx="65">
                  <c:v>3796.9221528559151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9D-4092-A96C-3799FEA09CD3}"/>
            </c:ext>
          </c:extLst>
        </c:ser>
        <c:ser>
          <c:idx val="5"/>
          <c:order val="6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9D-4092-A96C-3799FEA09CD3}"/>
            </c:ext>
          </c:extLst>
        </c:ser>
        <c:ser>
          <c:idx val="6"/>
          <c:order val="7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9D-4092-A96C-3799FEA09CD3}"/>
            </c:ext>
          </c:extLst>
        </c:ser>
        <c:ser>
          <c:idx val="7"/>
          <c:order val="8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9D-4092-A96C-3799FEA09CD3}"/>
            </c:ext>
          </c:extLst>
        </c:ser>
        <c:ser>
          <c:idx val="9"/>
          <c:order val="9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9D-4092-A96C-3799FEA09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01351732829504E-2"/>
          <c:y val="0.11722047921821412"/>
          <c:w val="0.66121518883648245"/>
          <c:h val="0.7906986360985608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C-4FBA-9608-842A87E263F1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C-4FBA-9608-842A87E263F1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C-4FBA-9608-842A87E263F1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9C-4FBA-9608-842A87E263F1}"/>
            </c:ext>
          </c:extLst>
        </c:ser>
        <c:ser>
          <c:idx val="5"/>
          <c:order val="4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9C-4FBA-9608-842A87E263F1}"/>
            </c:ext>
          </c:extLst>
        </c:ser>
        <c:ser>
          <c:idx val="6"/>
          <c:order val="5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9C-4FBA-9608-842A87E263F1}"/>
            </c:ext>
          </c:extLst>
        </c:ser>
        <c:ser>
          <c:idx val="7"/>
          <c:order val="6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9C-4FBA-9608-842A87E263F1}"/>
            </c:ext>
          </c:extLst>
        </c:ser>
        <c:ser>
          <c:idx val="9"/>
          <c:order val="7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9C-4FBA-9608-842A87E2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0710249169242013E-3"/>
              <c:y val="0.179954596713908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635059895833334"/>
          <c:h val="0.8867675925925927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Data'!$E$8</c:f>
              <c:strCache>
                <c:ptCount val="1"/>
                <c:pt idx="0">
                  <c:v>Land use, Land-Use Change and Forestry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923-B7BB-FE07B867DB64}"/>
            </c:ext>
          </c:extLst>
        </c:ser>
        <c:ser>
          <c:idx val="1"/>
          <c:order val="1"/>
          <c:tx>
            <c:strRef>
              <c:f>'Talnagögn | Numerical Data'!$E$6</c:f>
              <c:strCache>
                <c:ptCount val="1"/>
                <c:pt idx="0">
                  <c:v>Industrial Processes and Product Use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923-B7BB-FE07B867DB64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46-4923-B7BB-FE07B867DB64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46-4923-B7BB-FE07B867DB64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46-4923-B7BB-FE07B867DB64}"/>
            </c:ext>
          </c:extLst>
        </c:ser>
        <c:ser>
          <c:idx val="8"/>
          <c:order val="5"/>
          <c:tx>
            <c:v>LULUCF proj.</c:v>
          </c:tx>
          <c:spPr>
            <a:solidFill>
              <a:srgbClr val="68A200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D46-4923-B7BB-FE07B867DB64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D46-4923-B7BB-FE07B867DB64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6215.9199783937211</c:v>
                </c:pt>
                <c:pt idx="35">
                  <c:v>6071.680925830653</c:v>
                </c:pt>
                <c:pt idx="36">
                  <c:v>5951.6354274915639</c:v>
                </c:pt>
                <c:pt idx="37">
                  <c:v>5834.1816960368697</c:v>
                </c:pt>
                <c:pt idx="38">
                  <c:v>5721.0311999379155</c:v>
                </c:pt>
                <c:pt idx="39">
                  <c:v>5612.3203264955791</c:v>
                </c:pt>
                <c:pt idx="40">
                  <c:v>5502.5949883521325</c:v>
                </c:pt>
                <c:pt idx="41">
                  <c:v>5439.5098603148645</c:v>
                </c:pt>
                <c:pt idx="42">
                  <c:v>5378.0830970511242</c:v>
                </c:pt>
                <c:pt idx="43">
                  <c:v>5314.0296805363905</c:v>
                </c:pt>
                <c:pt idx="44">
                  <c:v>5257.9040021627834</c:v>
                </c:pt>
                <c:pt idx="45">
                  <c:v>5212.9620701167541</c:v>
                </c:pt>
                <c:pt idx="46">
                  <c:v>5163.3295723623687</c:v>
                </c:pt>
                <c:pt idx="47">
                  <c:v>5147.8236156040284</c:v>
                </c:pt>
                <c:pt idx="48">
                  <c:v>5099.6177518240111</c:v>
                </c:pt>
                <c:pt idx="49">
                  <c:v>5048.5935392828969</c:v>
                </c:pt>
                <c:pt idx="50">
                  <c:v>4999.6642851497636</c:v>
                </c:pt>
                <c:pt idx="51">
                  <c:v>4939.8419130391894</c:v>
                </c:pt>
                <c:pt idx="52">
                  <c:v>4867.396811414169</c:v>
                </c:pt>
                <c:pt idx="53">
                  <c:v>4797.8138211936666</c:v>
                </c:pt>
                <c:pt idx="54">
                  <c:v>4719.622904884488</c:v>
                </c:pt>
                <c:pt idx="55">
                  <c:v>4648.4394750312449</c:v>
                </c:pt>
                <c:pt idx="56">
                  <c:v>4564.4831373845163</c:v>
                </c:pt>
                <c:pt idx="57">
                  <c:v>4481.1300562148162</c:v>
                </c:pt>
                <c:pt idx="58">
                  <c:v>4402.0286726445229</c:v>
                </c:pt>
                <c:pt idx="59">
                  <c:v>4321.542782845796</c:v>
                </c:pt>
                <c:pt idx="60">
                  <c:v>4234.0275486538176</c:v>
                </c:pt>
                <c:pt idx="61">
                  <c:v>4142.4584084493708</c:v>
                </c:pt>
                <c:pt idx="62">
                  <c:v>4059.0252077693131</c:v>
                </c:pt>
                <c:pt idx="63">
                  <c:v>3969.9820873098452</c:v>
                </c:pt>
                <c:pt idx="64">
                  <c:v>3880.4139193447481</c:v>
                </c:pt>
                <c:pt idx="65">
                  <c:v>3796.9221528559151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46-4923-B7BB-FE07B867DB64}"/>
            </c:ext>
          </c:extLst>
        </c:ser>
        <c:ser>
          <c:idx val="6"/>
          <c:order val="6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46-4923-B7BB-FE07B867DB64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6-4923-B7BB-FE07B867DB64}"/>
            </c:ext>
          </c:extLst>
        </c:ser>
        <c:ser>
          <c:idx val="5"/>
          <c:order val="7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CD46-4923-B7BB-FE07B867DB64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D46-4923-B7BB-FE07B867DB64}"/>
            </c:ext>
          </c:extLst>
        </c:ser>
        <c:ser>
          <c:idx val="7"/>
          <c:order val="8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46-4923-B7BB-FE07B867DB64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D46-4923-B7BB-FE07B867DB64}"/>
            </c:ext>
          </c:extLst>
        </c:ser>
        <c:ser>
          <c:idx val="9"/>
          <c:order val="9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CD46-4923-B7BB-FE07B867DB64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CD46-4923-B7BB-FE07B867DB64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D46-4923-B7BB-FE07B867D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9013567708333332"/>
          <c:y val="0.33855324074074072"/>
          <c:w val="0.17679140625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6.1107522806991339E-2"/>
          <c:w val="0.63054377799339656"/>
          <c:h val="0.841589647763356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Data'!$D$262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Data'!$W$262:$AV$262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B-4377-B856-86683145BEC5}"/>
            </c:ext>
          </c:extLst>
        </c:ser>
        <c:ser>
          <c:idx val="1"/>
          <c:order val="1"/>
          <c:tx>
            <c:strRef>
              <c:f>'Talnagögn | Numerical Data'!$D$261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Data'!$W$261:$AV$261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405.16545580981278</c:v>
                </c:pt>
                <c:pt idx="12">
                  <c:v>428.32083524965418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B-4377-B856-86683145BEC5}"/>
            </c:ext>
          </c:extLst>
        </c:ser>
        <c:ser>
          <c:idx val="0"/>
          <c:order val="2"/>
          <c:tx>
            <c:strRef>
              <c:f>'Talnagögn | Numerical Data'!$D$260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Data'!$W$260:$AV$260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B-4377-B856-86683145BEC5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rgbClr val="9D8E9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Data'!$W$267:$BU$267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1345.7552879941379</c:v>
                </c:pt>
                <c:pt idx="21">
                  <c:v>1258.64139186342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CB-4377-B856-86683145BEC5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Data'!$W$266:$BU$266</c:f>
              <c:numCache>
                <c:formatCode>0</c:formatCode>
                <c:ptCount val="51"/>
                <c:pt idx="19">
                  <c:v>522.51012450550002</c:v>
                </c:pt>
                <c:pt idx="20">
                  <c:v>400.40782445710789</c:v>
                </c:pt>
                <c:pt idx="21">
                  <c:v>401.31640722861971</c:v>
                </c:pt>
                <c:pt idx="22">
                  <c:v>505.94329433327846</c:v>
                </c:pt>
                <c:pt idx="23">
                  <c:v>503.44329433327846</c:v>
                </c:pt>
                <c:pt idx="24">
                  <c:v>503.44329433327846</c:v>
                </c:pt>
                <c:pt idx="25">
                  <c:v>503.44329433327846</c:v>
                </c:pt>
                <c:pt idx="26">
                  <c:v>503.44329433327846</c:v>
                </c:pt>
                <c:pt idx="27">
                  <c:v>503.44329433327846</c:v>
                </c:pt>
                <c:pt idx="28">
                  <c:v>503.44329433327846</c:v>
                </c:pt>
                <c:pt idx="29">
                  <c:v>503.44329433327846</c:v>
                </c:pt>
                <c:pt idx="30">
                  <c:v>503.44329433327846</c:v>
                </c:pt>
                <c:pt idx="31">
                  <c:v>503.44329433327846</c:v>
                </c:pt>
                <c:pt idx="32">
                  <c:v>503.44329433327846</c:v>
                </c:pt>
                <c:pt idx="33">
                  <c:v>503.44329433327846</c:v>
                </c:pt>
                <c:pt idx="34">
                  <c:v>503.44329433327846</c:v>
                </c:pt>
                <c:pt idx="35">
                  <c:v>503.44329433327846</c:v>
                </c:pt>
                <c:pt idx="36">
                  <c:v>503.44329433327846</c:v>
                </c:pt>
                <c:pt idx="37">
                  <c:v>503.44329433327846</c:v>
                </c:pt>
                <c:pt idx="38">
                  <c:v>503.44329433327846</c:v>
                </c:pt>
                <c:pt idx="39">
                  <c:v>503.44329433327846</c:v>
                </c:pt>
                <c:pt idx="40">
                  <c:v>503.44329433327846</c:v>
                </c:pt>
                <c:pt idx="41">
                  <c:v>503.44329433327846</c:v>
                </c:pt>
                <c:pt idx="42">
                  <c:v>503.44329433327846</c:v>
                </c:pt>
                <c:pt idx="43">
                  <c:v>503.44329433327846</c:v>
                </c:pt>
                <c:pt idx="44">
                  <c:v>503.44329433327846</c:v>
                </c:pt>
                <c:pt idx="45">
                  <c:v>503.44329433327846</c:v>
                </c:pt>
                <c:pt idx="46">
                  <c:v>503.44329433327846</c:v>
                </c:pt>
                <c:pt idx="47">
                  <c:v>503.44329433327846</c:v>
                </c:pt>
                <c:pt idx="48">
                  <c:v>503.44329433327846</c:v>
                </c:pt>
                <c:pt idx="49">
                  <c:v>503.44329433327846</c:v>
                </c:pt>
                <c:pt idx="50">
                  <c:v>503.44329433327846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CB-4377-B856-86683145BEC5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Data'!$W$265:$BU$265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5.968475002220031</c:v>
                </c:pt>
                <c:pt idx="21" formatCode="0.0">
                  <c:v>5.8719366611055301</c:v>
                </c:pt>
                <c:pt idx="22" formatCode="0.0">
                  <c:v>5.4645914083349805</c:v>
                </c:pt>
                <c:pt idx="23" formatCode="0.0">
                  <c:v>5.399852913038365</c:v>
                </c:pt>
                <c:pt idx="24" formatCode="0.0">
                  <c:v>5.3420840200191302</c:v>
                </c:pt>
                <c:pt idx="25" formatCode="0.0">
                  <c:v>5.2884279707659223</c:v>
                </c:pt>
                <c:pt idx="26" formatCode="0.0">
                  <c:v>5.2484598703890297</c:v>
                </c:pt>
                <c:pt idx="27" formatCode="0.0">
                  <c:v>5.1957557384651523</c:v>
                </c:pt>
                <c:pt idx="28" formatCode="0.0">
                  <c:v>5.1265840538047023</c:v>
                </c:pt>
                <c:pt idx="29" formatCode="0.0">
                  <c:v>5.0478678713272238</c:v>
                </c:pt>
                <c:pt idx="30" formatCode="0.0">
                  <c:v>4.9594782218949156</c:v>
                </c:pt>
                <c:pt idx="31" formatCode="0.0">
                  <c:v>4.8630320884285236</c:v>
                </c:pt>
                <c:pt idx="32" formatCode="0.0">
                  <c:v>4.7581105075881513</c:v>
                </c:pt>
                <c:pt idx="33" formatCode="0.0">
                  <c:v>4.6446338103341303</c:v>
                </c:pt>
                <c:pt idx="34" formatCode="0.0">
                  <c:v>4.5217140723309353</c:v>
                </c:pt>
                <c:pt idx="35" formatCode="0.0">
                  <c:v>4.3896426712586791</c:v>
                </c:pt>
                <c:pt idx="36" formatCode="0.0">
                  <c:v>4.2637100520019988</c:v>
                </c:pt>
                <c:pt idx="37" formatCode="0.0">
                  <c:v>4.1218731212607134</c:v>
                </c:pt>
                <c:pt idx="38" formatCode="0.0">
                  <c:v>3.9715048728521576</c:v>
                </c:pt>
                <c:pt idx="39" formatCode="0.0">
                  <c:v>3.811484587039121</c:v>
                </c:pt>
                <c:pt idx="40" formatCode="0.0">
                  <c:v>3.6428875612413267</c:v>
                </c:pt>
                <c:pt idx="41" formatCode="0.0">
                  <c:v>3.4628026724322312</c:v>
                </c:pt>
                <c:pt idx="42" formatCode="0.0">
                  <c:v>3.2693636432058897</c:v>
                </c:pt>
                <c:pt idx="43" formatCode="0.0">
                  <c:v>3.0646918072026232</c:v>
                </c:pt>
                <c:pt idx="44" formatCode="0.0">
                  <c:v>2.851459536841471</c:v>
                </c:pt>
                <c:pt idx="45" formatCode="0.0">
                  <c:v>2.6222841634313627</c:v>
                </c:pt>
                <c:pt idx="46" formatCode="0.0">
                  <c:v>2.38495324640727</c:v>
                </c:pt>
                <c:pt idx="47" formatCode="0.0">
                  <c:v>2.133312669392228</c:v>
                </c:pt>
                <c:pt idx="48" formatCode="0.0">
                  <c:v>1.8761012260850265</c:v>
                </c:pt>
                <c:pt idx="49" formatCode="0.0">
                  <c:v>1.6042312628281523</c:v>
                </c:pt>
                <c:pt idx="50" formatCode="0.0">
                  <c:v>1.3234399890146835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B-4377-B856-86683145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3493794562760436E-4"/>
              <c:y val="0.1873824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868530737897796"/>
          <c:y val="0.36865148445267809"/>
          <c:w val="0.27131469262102204"/>
          <c:h val="0.23702931625829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6019869791666674"/>
          <c:h val="0.886767592592592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Data'!$E$6</c:f>
              <c:strCache>
                <c:ptCount val="1"/>
                <c:pt idx="0">
                  <c:v>Industrial Processes and Product Use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6-429E-B767-12FBC2255B06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6-429E-B767-12FBC2255B06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66-429E-B767-12FBC2255B06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6-429E-B767-12FBC2255B06}"/>
            </c:ext>
          </c:extLst>
        </c:ser>
        <c:ser>
          <c:idx val="6"/>
          <c:order val="4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B66-429E-B767-12FBC2255B06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B66-429E-B767-12FBC2255B0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66-429E-B767-12FBC2255B06}"/>
            </c:ext>
          </c:extLst>
        </c:ser>
        <c:ser>
          <c:idx val="5"/>
          <c:order val="5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B66-429E-B767-12FBC2255B06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B66-429E-B767-12FBC2255B0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66-429E-B767-12FBC2255B06}"/>
            </c:ext>
          </c:extLst>
        </c:ser>
        <c:ser>
          <c:idx val="7"/>
          <c:order val="6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B66-429E-B767-12FBC2255B06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B66-429E-B767-12FBC2255B0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B66-429E-B767-12FBC2255B06}"/>
            </c:ext>
          </c:extLst>
        </c:ser>
        <c:ser>
          <c:idx val="9"/>
          <c:order val="7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B66-429E-B767-12FBC2255B06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BB66-429E-B767-12FBC2255B0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B66-429E-B767-12FBC2255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7359921875000004"/>
          <c:y val="0.33855324074074072"/>
          <c:w val="0.19332786458333331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7.9905081861570623E-2"/>
          <c:w val="0.65894067917570198"/>
          <c:h val="0.8293815970997988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Data'!$E$8</c:f>
              <c:strCache>
                <c:ptCount val="1"/>
                <c:pt idx="0">
                  <c:v>Land use, Land-Use Change and Forestry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E-4BB4-886A-BEFB9C49EB44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E-4BB4-886A-BEFB9C49EB44}"/>
            </c:ext>
          </c:extLst>
        </c:ser>
        <c:ser>
          <c:idx val="1"/>
          <c:order val="2"/>
          <c:tx>
            <c:strRef>
              <c:f>'Talnagögn | Numerical Data'!$E$6</c:f>
              <c:strCache>
                <c:ptCount val="1"/>
                <c:pt idx="0">
                  <c:v>Industrial Processes and Product Use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E-4BB4-886A-BEFB9C49EB44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FE-4BB4-886A-BEFB9C49EB44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FE-4BB4-886A-BEFB9C49EB44}"/>
            </c:ext>
          </c:extLst>
        </c:ser>
        <c:ser>
          <c:idx val="8"/>
          <c:order val="5"/>
          <c:tx>
            <c:v>LULUCF proj.</c:v>
          </c:tx>
          <c:spPr>
            <a:ln w="19050" cap="rnd">
              <a:solidFill>
                <a:srgbClr val="68A2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6215.9199783937211</c:v>
                </c:pt>
                <c:pt idx="35">
                  <c:v>6071.680925830653</c:v>
                </c:pt>
                <c:pt idx="36">
                  <c:v>5951.6354274915639</c:v>
                </c:pt>
                <c:pt idx="37">
                  <c:v>5834.1816960368697</c:v>
                </c:pt>
                <c:pt idx="38">
                  <c:v>5721.0311999379155</c:v>
                </c:pt>
                <c:pt idx="39">
                  <c:v>5612.3203264955791</c:v>
                </c:pt>
                <c:pt idx="40">
                  <c:v>5502.5949883521325</c:v>
                </c:pt>
                <c:pt idx="41">
                  <c:v>5439.5098603148645</c:v>
                </c:pt>
                <c:pt idx="42">
                  <c:v>5378.0830970511242</c:v>
                </c:pt>
                <c:pt idx="43">
                  <c:v>5314.0296805363905</c:v>
                </c:pt>
                <c:pt idx="44">
                  <c:v>5257.9040021627834</c:v>
                </c:pt>
                <c:pt idx="45">
                  <c:v>5212.9620701167541</c:v>
                </c:pt>
                <c:pt idx="46">
                  <c:v>5163.3295723623687</c:v>
                </c:pt>
                <c:pt idx="47">
                  <c:v>5147.8236156040284</c:v>
                </c:pt>
                <c:pt idx="48">
                  <c:v>5099.6177518240111</c:v>
                </c:pt>
                <c:pt idx="49">
                  <c:v>5048.5935392828969</c:v>
                </c:pt>
                <c:pt idx="50">
                  <c:v>4999.6642851497636</c:v>
                </c:pt>
                <c:pt idx="51">
                  <c:v>4939.8419130391894</c:v>
                </c:pt>
                <c:pt idx="52">
                  <c:v>4867.396811414169</c:v>
                </c:pt>
                <c:pt idx="53">
                  <c:v>4797.8138211936666</c:v>
                </c:pt>
                <c:pt idx="54">
                  <c:v>4719.622904884488</c:v>
                </c:pt>
                <c:pt idx="55">
                  <c:v>4648.4394750312449</c:v>
                </c:pt>
                <c:pt idx="56">
                  <c:v>4564.4831373845163</c:v>
                </c:pt>
                <c:pt idx="57">
                  <c:v>4481.1300562148162</c:v>
                </c:pt>
                <c:pt idx="58">
                  <c:v>4402.0286726445229</c:v>
                </c:pt>
                <c:pt idx="59">
                  <c:v>4321.542782845796</c:v>
                </c:pt>
                <c:pt idx="60">
                  <c:v>4234.0275486538176</c:v>
                </c:pt>
                <c:pt idx="61">
                  <c:v>4142.4584084493708</c:v>
                </c:pt>
                <c:pt idx="62">
                  <c:v>4059.0252077693131</c:v>
                </c:pt>
                <c:pt idx="63">
                  <c:v>3969.9820873098452</c:v>
                </c:pt>
                <c:pt idx="64">
                  <c:v>3880.4139193447481</c:v>
                </c:pt>
                <c:pt idx="65">
                  <c:v>3796.9221528559151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E-4BB4-886A-BEFB9C49EB44}"/>
            </c:ext>
          </c:extLst>
        </c:ser>
        <c:ser>
          <c:idx val="5"/>
          <c:order val="6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FE-4BB4-886A-BEFB9C49EB44}"/>
            </c:ext>
          </c:extLst>
        </c:ser>
        <c:ser>
          <c:idx val="6"/>
          <c:order val="7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FE-4BB4-886A-BEFB9C49EB44}"/>
            </c:ext>
          </c:extLst>
        </c:ser>
        <c:ser>
          <c:idx val="7"/>
          <c:order val="8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FE-4BB4-886A-BEFB9C49EB44}"/>
            </c:ext>
          </c:extLst>
        </c:ser>
        <c:ser>
          <c:idx val="9"/>
          <c:order val="9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FE-4BB4-886A-BEFB9C49E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7543294304121069"/>
          <c:y val="0.29127144666190591"/>
          <c:w val="0.21482679721852954"/>
          <c:h val="0.40823704754836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7.9905081861570623E-2"/>
          <c:w val="0.65894067917570198"/>
          <c:h val="0.8293815970997988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8-48DE-8693-57C3039544BA}"/>
            </c:ext>
          </c:extLst>
        </c:ser>
        <c:ser>
          <c:idx val="1"/>
          <c:order val="1"/>
          <c:tx>
            <c:strRef>
              <c:f>'Talnagögn | Numerical Data'!$E$6</c:f>
              <c:strCache>
                <c:ptCount val="1"/>
                <c:pt idx="0">
                  <c:v>Industrial Processes and Product Use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8-48DE-8693-57C3039544BA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D8-48DE-8693-57C3039544BA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D8-48DE-8693-57C3039544BA}"/>
            </c:ext>
          </c:extLst>
        </c:ser>
        <c:ser>
          <c:idx val="5"/>
          <c:order val="4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D8-48DE-8693-57C3039544BA}"/>
            </c:ext>
          </c:extLst>
        </c:ser>
        <c:ser>
          <c:idx val="6"/>
          <c:order val="5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D8-48DE-8693-57C3039544BA}"/>
            </c:ext>
          </c:extLst>
        </c:ser>
        <c:ser>
          <c:idx val="7"/>
          <c:order val="6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D8-48DE-8693-57C3039544BA}"/>
            </c:ext>
          </c:extLst>
        </c:ser>
        <c:ser>
          <c:idx val="9"/>
          <c:order val="7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242.60749287449426</c:v>
                </c:pt>
                <c:pt idx="35">
                  <c:v>223.74545610516216</c:v>
                </c:pt>
                <c:pt idx="36">
                  <c:v>207.80086534672523</c:v>
                </c:pt>
                <c:pt idx="37">
                  <c:v>193.75467339678119</c:v>
                </c:pt>
                <c:pt idx="38">
                  <c:v>181.37912810316334</c:v>
                </c:pt>
                <c:pt idx="39">
                  <c:v>170.47557510216777</c:v>
                </c:pt>
                <c:pt idx="40">
                  <c:v>163.3617636415668</c:v>
                </c:pt>
                <c:pt idx="41">
                  <c:v>157.75308802026416</c:v>
                </c:pt>
                <c:pt idx="42">
                  <c:v>148.37512928706803</c:v>
                </c:pt>
                <c:pt idx="43">
                  <c:v>140.34340945160935</c:v>
                </c:pt>
                <c:pt idx="44">
                  <c:v>133.46697232144203</c:v>
                </c:pt>
                <c:pt idx="45">
                  <c:v>127.58245083006183</c:v>
                </c:pt>
                <c:pt idx="46">
                  <c:v>122.55087181453212</c:v>
                </c:pt>
                <c:pt idx="47">
                  <c:v>118.25363751151087</c:v>
                </c:pt>
                <c:pt idx="48">
                  <c:v>114.59118015996395</c:v>
                </c:pt>
                <c:pt idx="49">
                  <c:v>111.3620793356898</c:v>
                </c:pt>
                <c:pt idx="50">
                  <c:v>108.0419764509808</c:v>
                </c:pt>
                <c:pt idx="51">
                  <c:v>104.22210428611046</c:v>
                </c:pt>
                <c:pt idx="52">
                  <c:v>100.76972303116423</c:v>
                </c:pt>
                <c:pt idx="53">
                  <c:v>97.636504277496869</c:v>
                </c:pt>
                <c:pt idx="54">
                  <c:v>94.786188723282635</c:v>
                </c:pt>
                <c:pt idx="55">
                  <c:v>92.184655890440297</c:v>
                </c:pt>
                <c:pt idx="56">
                  <c:v>89.805327514685587</c:v>
                </c:pt>
                <c:pt idx="57">
                  <c:v>87.622217801887103</c:v>
                </c:pt>
                <c:pt idx="58">
                  <c:v>85.600849310855523</c:v>
                </c:pt>
                <c:pt idx="59">
                  <c:v>83.738934550318589</c:v>
                </c:pt>
                <c:pt idx="60">
                  <c:v>82.018370181917561</c:v>
                </c:pt>
                <c:pt idx="61">
                  <c:v>80.416127912966857</c:v>
                </c:pt>
                <c:pt idx="62">
                  <c:v>78.926761253733616</c:v>
                </c:pt>
                <c:pt idx="63">
                  <c:v>77.542439665818335</c:v>
                </c:pt>
                <c:pt idx="64">
                  <c:v>76.254050107416447</c:v>
                </c:pt>
                <c:pt idx="65">
                  <c:v>75.045068704223951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D8-48DE-8693-57C303954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693176705184579"/>
          <c:y val="0.38218949119918844"/>
          <c:w val="0.22094206974128233"/>
          <c:h val="0.312452585093951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721109374999998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Heildarlosun orku</c:v>
          </c:tx>
          <c:spPr>
            <a:solidFill>
              <a:srgbClr val="23A5D9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Data'!$H$58:$AV$58</c15:sqref>
                  </c15:fullRef>
                </c:ext>
              </c:extLst>
              <c:f>'Talnagögn | Numerical Data'!$H$58:$AP$58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4-468D-8F14-5E7012233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Data'!$D$46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19050" cap="rnd">
              <a:solidFill>
                <a:srgbClr val="0E547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Data'!$H$46:$AV$46</c15:sqref>
                  </c15:fullRef>
                </c:ext>
              </c:extLst>
              <c:f>'Talnagögn | Numerical Data'!$H$46:$AP$46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4-468D-8F14-5E7012233698}"/>
            </c:ext>
          </c:extLst>
        </c:ser>
        <c:ser>
          <c:idx val="1"/>
          <c:order val="2"/>
          <c:tx>
            <c:strRef>
              <c:f>'Talnagögn | Numerical Data'!$D$45</c:f>
              <c:strCache>
                <c:ptCount val="1"/>
                <c:pt idx="0">
                  <c:v>Fiskiskip</c:v>
                </c:pt>
              </c:strCache>
            </c:strRef>
          </c:tx>
          <c:spPr>
            <a:ln w="19050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Data'!$H$45:$AV$45</c15:sqref>
                  </c15:fullRef>
                </c:ext>
              </c:extLst>
              <c:f>'Talnagögn | Numerical Data'!$H$45:$AP$45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4-468D-8F14-5E7012233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984335937499997"/>
          <c:y val="0.38350633055777344"/>
          <c:w val="0.17023476562500001"/>
          <c:h val="0.22719265427170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721109374999998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Energy Total</c:v>
          </c:tx>
          <c:spPr>
            <a:solidFill>
              <a:srgbClr val="23A5D9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Data'!$H$58:$AV$58</c15:sqref>
                  </c15:fullRef>
                </c:ext>
              </c:extLst>
              <c:f>'Talnagögn | Numerical Data'!$H$58:$AP$58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7-4AC7-93FF-D616EC21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Data'!$E$46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19050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Data'!$H$46:$AV$46</c15:sqref>
                  </c15:fullRef>
                </c:ext>
              </c:extLst>
              <c:f>'Talnagögn | Numerical Data'!$H$46:$AP$46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7-4AC7-93FF-D616EC217AD5}"/>
            </c:ext>
          </c:extLst>
        </c:ser>
        <c:ser>
          <c:idx val="1"/>
          <c:order val="2"/>
          <c:tx>
            <c:strRef>
              <c:f>'Talnagögn | Numerical Data'!$E$45</c:f>
              <c:strCache>
                <c:ptCount val="1"/>
                <c:pt idx="0">
                  <c:v>Fishing</c:v>
                </c:pt>
              </c:strCache>
            </c:strRef>
          </c:tx>
          <c:spPr>
            <a:ln w="19050" cap="rnd">
              <a:solidFill>
                <a:srgbClr val="1E2D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Data'!$H$45:$AV$45</c15:sqref>
                  </c15:fullRef>
                </c:ext>
              </c:extLst>
              <c:f>'Talnagögn | Numerical Data'!$H$45:$AP$45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7-4AC7-93FF-D616EC21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984335937499997"/>
          <c:y val="0.38350633055777344"/>
          <c:w val="0.17023476562500001"/>
          <c:h val="0.22719265427170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58703135587280075"/>
          <c:h val="0.84650123456790127"/>
        </c:manualLayout>
      </c:layout>
      <c:areaChart>
        <c:grouping val="stacked"/>
        <c:varyColors val="0"/>
        <c:ser>
          <c:idx val="8"/>
          <c:order val="2"/>
          <c:tx>
            <c:v>Heildarlosun iðnaðar og vörunotkunar</c:v>
          </c:tx>
          <c:spPr>
            <a:solidFill>
              <a:srgbClr val="FFD44B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A-4088-A9EB-B46868BF2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0"/>
          <c:tx>
            <c:strRef>
              <c:f>'Talnagögn | Numerical Data'!$D$77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19050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Data'!$H$77:$AV$77</c15:sqref>
                  </c15:fullRef>
                </c:ext>
              </c:extLst>
              <c:f>'Talnagögn | Numerical Data'!$H$77:$AP$77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3A-4088-A9EB-B46868BF2A14}"/>
            </c:ext>
          </c:extLst>
        </c:ser>
        <c:ser>
          <c:idx val="1"/>
          <c:order val="1"/>
          <c:tx>
            <c:strRef>
              <c:f>'Talnagögn | Numerical Data'!$D$78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19050" cap="rnd">
              <a:solidFill>
                <a:srgbClr val="5B434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Data'!$H$78:$AP$78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3A-4088-A9EB-B46868BF2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44656417206009"/>
          <c:y val="0.38640350697091685"/>
          <c:w val="0.27663228112806376"/>
          <c:h val="0.22139829880155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58703135587280075"/>
          <c:h val="0.84650123456790127"/>
        </c:manualLayout>
      </c:layout>
      <c:areaChart>
        <c:grouping val="stacked"/>
        <c:varyColors val="0"/>
        <c:ser>
          <c:idx val="8"/>
          <c:order val="2"/>
          <c:tx>
            <c:v>IPPU Total</c:v>
          </c:tx>
          <c:spPr>
            <a:solidFill>
              <a:srgbClr val="FFD44B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3-4962-9EC5-89C4044EE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0"/>
          <c:tx>
            <c:strRef>
              <c:f>'Talnagögn | Numerical Data'!$E$77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19050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Data'!$H$77:$AV$77</c15:sqref>
                  </c15:fullRef>
                </c:ext>
              </c:extLst>
              <c:f>'Talnagögn | Numerical Data'!$H$77:$AP$77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3-4962-9EC5-89C4044EEAF9}"/>
            </c:ext>
          </c:extLst>
        </c:ser>
        <c:ser>
          <c:idx val="1"/>
          <c:order val="1"/>
          <c:tx>
            <c:strRef>
              <c:f>'Talnagögn | Numerical Data'!$E$78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19050" cap="rnd">
              <a:solidFill>
                <a:srgbClr val="5B434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Data'!$H$78:$AP$78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3-4962-9EC5-89C4044EE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44656417206009"/>
          <c:y val="0.3376748888994216"/>
          <c:w val="0.27663228112806376"/>
          <c:h val="0.32458815483888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2372093308929211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Heildarlosun landbúnaðar</c:v>
          </c:tx>
          <c:spPr>
            <a:solidFill>
              <a:srgbClr val="855092">
                <a:alpha val="15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Data'!$H$142:$AV$142</c15:sqref>
                  </c15:fullRef>
                </c:ext>
              </c:extLst>
              <c:f>'Talnagögn | Numerical Data'!$H$142:$AP$142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5-4330-A909-A6BF0704F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Data'!$D$121</c:f>
              <c:strCache>
                <c:ptCount val="1"/>
                <c:pt idx="0">
                  <c:v>Áburðarnotkun</c:v>
                </c:pt>
              </c:strCache>
            </c:strRef>
          </c:tx>
          <c:spPr>
            <a:ln w="28575" cap="rnd">
              <a:solidFill>
                <a:srgbClr val="FF573C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Data'!$H$121:$AV$121</c15:sqref>
                  </c15:fullRef>
                </c:ext>
              </c:extLst>
              <c:f>'Talnagögn | Numerical Data'!$H$121:$AP$121</c:f>
              <c:numCache>
                <c:formatCode>0</c:formatCode>
                <c:ptCount val="35"/>
                <c:pt idx="0">
                  <c:v>124.77722452522337</c:v>
                </c:pt>
                <c:pt idx="1">
                  <c:v>121.61814011466095</c:v>
                </c:pt>
                <c:pt idx="2">
                  <c:v>112.52821422088707</c:v>
                </c:pt>
                <c:pt idx="3">
                  <c:v>115.7265758757095</c:v>
                </c:pt>
                <c:pt idx="4">
                  <c:v>118.38024369247577</c:v>
                </c:pt>
                <c:pt idx="5">
                  <c:v>115.99963142813925</c:v>
                </c:pt>
                <c:pt idx="6">
                  <c:v>122.40335724672295</c:v>
                </c:pt>
                <c:pt idx="7">
                  <c:v>120.00823617740727</c:v>
                </c:pt>
                <c:pt idx="8">
                  <c:v>121.79350056304042</c:v>
                </c:pt>
                <c:pt idx="9">
                  <c:v>126.84018153000679</c:v>
                </c:pt>
                <c:pt idx="10">
                  <c:v>125.46645158054102</c:v>
                </c:pt>
                <c:pt idx="11">
                  <c:v>124.79586910453091</c:v>
                </c:pt>
                <c:pt idx="12">
                  <c:v>116.41156113181103</c:v>
                </c:pt>
                <c:pt idx="13">
                  <c:v>114.11770227212068</c:v>
                </c:pt>
                <c:pt idx="14">
                  <c:v>111.96544388920603</c:v>
                </c:pt>
                <c:pt idx="15">
                  <c:v>110.2404278034177</c:v>
                </c:pt>
                <c:pt idx="16">
                  <c:v>125.99578973481647</c:v>
                </c:pt>
                <c:pt idx="17">
                  <c:v>134.81352400102179</c:v>
                </c:pt>
                <c:pt idx="18">
                  <c:v>145.99119892020232</c:v>
                </c:pt>
                <c:pt idx="19">
                  <c:v>127.61307862434055</c:v>
                </c:pt>
                <c:pt idx="20">
                  <c:v>119.00545225838067</c:v>
                </c:pt>
                <c:pt idx="21">
                  <c:v>117.48404112767656</c:v>
                </c:pt>
                <c:pt idx="22">
                  <c:v>124.50159996965112</c:v>
                </c:pt>
                <c:pt idx="23">
                  <c:v>122.2720418581861</c:v>
                </c:pt>
                <c:pt idx="24">
                  <c:v>139.65860861914504</c:v>
                </c:pt>
                <c:pt idx="25">
                  <c:v>124.59453192111809</c:v>
                </c:pt>
                <c:pt idx="26">
                  <c:v>120.69142862251431</c:v>
                </c:pt>
                <c:pt idx="27">
                  <c:v>132.555174174016</c:v>
                </c:pt>
                <c:pt idx="28">
                  <c:v>123.07876068709069</c:v>
                </c:pt>
                <c:pt idx="29">
                  <c:v>118.87965790765389</c:v>
                </c:pt>
                <c:pt idx="30">
                  <c:v>121.97725486593421</c:v>
                </c:pt>
                <c:pt idx="31">
                  <c:v>126.59680681327916</c:v>
                </c:pt>
                <c:pt idx="32">
                  <c:v>119.42493540352288</c:v>
                </c:pt>
                <c:pt idx="33">
                  <c:v>107.19605871879688</c:v>
                </c:pt>
                <c:pt idx="34">
                  <c:v>114.9860604505522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5-4330-A909-A6BF0704F14C}"/>
            </c:ext>
          </c:extLst>
        </c:ser>
        <c:ser>
          <c:idx val="1"/>
          <c:order val="2"/>
          <c:tx>
            <c:strRef>
              <c:f>'Talnagögn | Numerical Data'!$D$128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Data'!$H$128:$AV$128</c15:sqref>
                  </c15:fullRef>
                </c:ext>
              </c:extLst>
              <c:f>'Talnagögn | Numerical Data'!$H$128:$AP$128</c:f>
              <c:numCache>
                <c:formatCode>0</c:formatCode>
                <c:ptCount val="35"/>
                <c:pt idx="0">
                  <c:v>173.2082881127557</c:v>
                </c:pt>
                <c:pt idx="1">
                  <c:v>176.13494413704268</c:v>
                </c:pt>
                <c:pt idx="2">
                  <c:v>169.1815899605329</c:v>
                </c:pt>
                <c:pt idx="3">
                  <c:v>167.22690871421406</c:v>
                </c:pt>
                <c:pt idx="4">
                  <c:v>164.44503853594637</c:v>
                </c:pt>
                <c:pt idx="5">
                  <c:v>165.01014662208723</c:v>
                </c:pt>
                <c:pt idx="6">
                  <c:v>166.94757541142062</c:v>
                </c:pt>
                <c:pt idx="7">
                  <c:v>164.25865238265635</c:v>
                </c:pt>
                <c:pt idx="8">
                  <c:v>167.57158158381415</c:v>
                </c:pt>
                <c:pt idx="9">
                  <c:v>164.15815745135478</c:v>
                </c:pt>
                <c:pt idx="10">
                  <c:v>159.64545393427244</c:v>
                </c:pt>
                <c:pt idx="11">
                  <c:v>156.60335015218482</c:v>
                </c:pt>
                <c:pt idx="12">
                  <c:v>151.41649251773714</c:v>
                </c:pt>
                <c:pt idx="13">
                  <c:v>148.36174441488282</c:v>
                </c:pt>
                <c:pt idx="14">
                  <c:v>145.52541754927009</c:v>
                </c:pt>
                <c:pt idx="15">
                  <c:v>146.92449924951751</c:v>
                </c:pt>
                <c:pt idx="16">
                  <c:v>154.32155799776018</c:v>
                </c:pt>
                <c:pt idx="17">
                  <c:v>160.65424061286876</c:v>
                </c:pt>
                <c:pt idx="18">
                  <c:v>163.83356697718565</c:v>
                </c:pt>
                <c:pt idx="19">
                  <c:v>166.34881710438739</c:v>
                </c:pt>
                <c:pt idx="20">
                  <c:v>162.39668440518116</c:v>
                </c:pt>
                <c:pt idx="21">
                  <c:v>162.21678598696306</c:v>
                </c:pt>
                <c:pt idx="22">
                  <c:v>155.40403685211453</c:v>
                </c:pt>
                <c:pt idx="23">
                  <c:v>151.98670280654432</c:v>
                </c:pt>
                <c:pt idx="24">
                  <c:v>165.30682098285826</c:v>
                </c:pt>
                <c:pt idx="25">
                  <c:v>175.60291927201141</c:v>
                </c:pt>
                <c:pt idx="26">
                  <c:v>177.62803871178545</c:v>
                </c:pt>
                <c:pt idx="27">
                  <c:v>178.22213921065969</c:v>
                </c:pt>
                <c:pt idx="28">
                  <c:v>179.78951030376444</c:v>
                </c:pt>
                <c:pt idx="29">
                  <c:v>180.37878012629497</c:v>
                </c:pt>
                <c:pt idx="30">
                  <c:v>179.62638310496561</c:v>
                </c:pt>
                <c:pt idx="31">
                  <c:v>181.40982652541112</c:v>
                </c:pt>
                <c:pt idx="32">
                  <c:v>185.40157917112089</c:v>
                </c:pt>
                <c:pt idx="33">
                  <c:v>180.19437211405082</c:v>
                </c:pt>
                <c:pt idx="34">
                  <c:v>179.74200260372518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95-4330-A909-A6BF0704F14C}"/>
            </c:ext>
          </c:extLst>
        </c:ser>
        <c:ser>
          <c:idx val="2"/>
          <c:order val="3"/>
          <c:tx>
            <c:strRef>
              <c:f>'Talnagögn | Numerical Data'!$D$132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213.79620475122289</c:v>
                </c:pt>
                <c:pt idx="1">
                  <c:v>198.57603423815129</c:v>
                </c:pt>
                <c:pt idx="2">
                  <c:v>188.93849790087677</c:v>
                </c:pt>
                <c:pt idx="3">
                  <c:v>189.15549903038888</c:v>
                </c:pt>
                <c:pt idx="4">
                  <c:v>192.62147185083415</c:v>
                </c:pt>
                <c:pt idx="5">
                  <c:v>176.53633570572413</c:v>
                </c:pt>
                <c:pt idx="6">
                  <c:v>178.14897962814231</c:v>
                </c:pt>
                <c:pt idx="7">
                  <c:v>182.47594111291835</c:v>
                </c:pt>
                <c:pt idx="8">
                  <c:v>187.94057943260438</c:v>
                </c:pt>
                <c:pt idx="9">
                  <c:v>186.38033941627612</c:v>
                </c:pt>
                <c:pt idx="10">
                  <c:v>177.86219632131392</c:v>
                </c:pt>
                <c:pt idx="11">
                  <c:v>180.25925118118172</c:v>
                </c:pt>
                <c:pt idx="12">
                  <c:v>178.84964544722772</c:v>
                </c:pt>
                <c:pt idx="13">
                  <c:v>176.04453709093355</c:v>
                </c:pt>
                <c:pt idx="14">
                  <c:v>172.77316797462572</c:v>
                </c:pt>
                <c:pt idx="15">
                  <c:v>172.08146148046555</c:v>
                </c:pt>
                <c:pt idx="16">
                  <c:v>173.17914594345555</c:v>
                </c:pt>
                <c:pt idx="17">
                  <c:v>173.59766004706646</c:v>
                </c:pt>
                <c:pt idx="18">
                  <c:v>174.91013003952318</c:v>
                </c:pt>
                <c:pt idx="19">
                  <c:v>179.72609831895696</c:v>
                </c:pt>
                <c:pt idx="20">
                  <c:v>183.46664310640563</c:v>
                </c:pt>
                <c:pt idx="21">
                  <c:v>181.20676929049841</c:v>
                </c:pt>
                <c:pt idx="22">
                  <c:v>179.78558345516382</c:v>
                </c:pt>
                <c:pt idx="23">
                  <c:v>177.04389927235184</c:v>
                </c:pt>
                <c:pt idx="24">
                  <c:v>183.79760808487481</c:v>
                </c:pt>
                <c:pt idx="25">
                  <c:v>178.33487796453787</c:v>
                </c:pt>
                <c:pt idx="26">
                  <c:v>178.88208433641182</c:v>
                </c:pt>
                <c:pt idx="27">
                  <c:v>171.43385839765807</c:v>
                </c:pt>
                <c:pt idx="28">
                  <c:v>162.75803896719259</c:v>
                </c:pt>
                <c:pt idx="29">
                  <c:v>151.93599729697166</c:v>
                </c:pt>
                <c:pt idx="30">
                  <c:v>146.02890410725328</c:v>
                </c:pt>
                <c:pt idx="31">
                  <c:v>145.37293718975988</c:v>
                </c:pt>
                <c:pt idx="32">
                  <c:v>138.78799240989778</c:v>
                </c:pt>
                <c:pt idx="33">
                  <c:v>135.63763262320685</c:v>
                </c:pt>
                <c:pt idx="34">
                  <c:v>130.38455090171291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95-4330-A909-A6BF0704F14C}"/>
            </c:ext>
          </c:extLst>
        </c:ser>
        <c:ser>
          <c:idx val="3"/>
          <c:order val="4"/>
          <c:tx>
            <c:strRef>
              <c:f>'Talnagögn | Numerical Data'!$D$140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Data'!$H$140:$AV$140</c15:sqref>
                  </c15:fullRef>
                </c:ext>
              </c:extLst>
              <c:f>'Talnagögn | Numerical Data'!$H$140:$AP$140</c:f>
              <c:numCache>
                <c:formatCode>0</c:formatCode>
                <c:ptCount val="35"/>
                <c:pt idx="0">
                  <c:v>147.78433438074271</c:v>
                </c:pt>
                <c:pt idx="1">
                  <c:v>155.1034401373629</c:v>
                </c:pt>
                <c:pt idx="2">
                  <c:v>160.01747578747319</c:v>
                </c:pt>
                <c:pt idx="3">
                  <c:v>162.48122654233654</c:v>
                </c:pt>
                <c:pt idx="4">
                  <c:v>167.42731385476205</c:v>
                </c:pt>
                <c:pt idx="5">
                  <c:v>170.26374946659834</c:v>
                </c:pt>
                <c:pt idx="6">
                  <c:v>173.20192972193922</c:v>
                </c:pt>
                <c:pt idx="7">
                  <c:v>174.90895303512195</c:v>
                </c:pt>
                <c:pt idx="8">
                  <c:v>178.85136386056024</c:v>
                </c:pt>
                <c:pt idx="9">
                  <c:v>179.55019036542171</c:v>
                </c:pt>
                <c:pt idx="10">
                  <c:v>180.46417033325378</c:v>
                </c:pt>
                <c:pt idx="11">
                  <c:v>180.43153220041413</c:v>
                </c:pt>
                <c:pt idx="12">
                  <c:v>182.68568553721423</c:v>
                </c:pt>
                <c:pt idx="13">
                  <c:v>185.40865168380728</c:v>
                </c:pt>
                <c:pt idx="14">
                  <c:v>191.75258181088822</c:v>
                </c:pt>
                <c:pt idx="15">
                  <c:v>195.74478757481128</c:v>
                </c:pt>
                <c:pt idx="16">
                  <c:v>196.08180482066297</c:v>
                </c:pt>
                <c:pt idx="17">
                  <c:v>196.86351367175919</c:v>
                </c:pt>
                <c:pt idx="18">
                  <c:v>197.35277738943344</c:v>
                </c:pt>
                <c:pt idx="19">
                  <c:v>196.39297126921491</c:v>
                </c:pt>
                <c:pt idx="20">
                  <c:v>195.50692931706621</c:v>
                </c:pt>
                <c:pt idx="21">
                  <c:v>194.62163188317825</c:v>
                </c:pt>
                <c:pt idx="22">
                  <c:v>193.773373552306</c:v>
                </c:pt>
                <c:pt idx="23">
                  <c:v>193.42284271097753</c:v>
                </c:pt>
                <c:pt idx="24">
                  <c:v>192.69430944887628</c:v>
                </c:pt>
                <c:pt idx="25">
                  <c:v>192.03452907089306</c:v>
                </c:pt>
                <c:pt idx="26">
                  <c:v>191.2985802417933</c:v>
                </c:pt>
                <c:pt idx="27">
                  <c:v>190.80105963330715</c:v>
                </c:pt>
                <c:pt idx="28">
                  <c:v>190.51590282433983</c:v>
                </c:pt>
                <c:pt idx="29">
                  <c:v>190.2424512270801</c:v>
                </c:pt>
                <c:pt idx="30">
                  <c:v>190.10872324407484</c:v>
                </c:pt>
                <c:pt idx="31">
                  <c:v>189.73858323895246</c:v>
                </c:pt>
                <c:pt idx="32">
                  <c:v>190.78654830948304</c:v>
                </c:pt>
                <c:pt idx="33">
                  <c:v>191.09863759276044</c:v>
                </c:pt>
                <c:pt idx="34">
                  <c:v>191.77623947103135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95-4330-A909-A6BF0704F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186409031164394"/>
          <c:y val="0.33658594468231867"/>
          <c:w val="0.22813590968835604"/>
          <c:h val="0.3042938240307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2372093308929211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Agriculture Total</c:v>
          </c:tx>
          <c:spPr>
            <a:solidFill>
              <a:srgbClr val="855092">
                <a:alpha val="15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Data'!$H$142:$AV$142</c15:sqref>
                  </c15:fullRef>
                </c:ext>
              </c:extLst>
              <c:f>'Talnagögn | Numerical Data'!$H$142:$AP$142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4-48D7-B662-85090EFF5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Data'!$E$121</c:f>
              <c:strCache>
                <c:ptCount val="1"/>
                <c:pt idx="0">
                  <c:v>Fertilizer Use</c:v>
                </c:pt>
              </c:strCache>
            </c:strRef>
          </c:tx>
          <c:spPr>
            <a:ln w="28575" cap="rnd">
              <a:solidFill>
                <a:srgbClr val="FF573C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Data'!$H$121:$AV$121</c15:sqref>
                  </c15:fullRef>
                </c:ext>
              </c:extLst>
              <c:f>'Talnagögn | Numerical Data'!$H$121:$AP$121</c:f>
              <c:numCache>
                <c:formatCode>0</c:formatCode>
                <c:ptCount val="35"/>
                <c:pt idx="0">
                  <c:v>124.77722452522337</c:v>
                </c:pt>
                <c:pt idx="1">
                  <c:v>121.61814011466095</c:v>
                </c:pt>
                <c:pt idx="2">
                  <c:v>112.52821422088707</c:v>
                </c:pt>
                <c:pt idx="3">
                  <c:v>115.7265758757095</c:v>
                </c:pt>
                <c:pt idx="4">
                  <c:v>118.38024369247577</c:v>
                </c:pt>
                <c:pt idx="5">
                  <c:v>115.99963142813925</c:v>
                </c:pt>
                <c:pt idx="6">
                  <c:v>122.40335724672295</c:v>
                </c:pt>
                <c:pt idx="7">
                  <c:v>120.00823617740727</c:v>
                </c:pt>
                <c:pt idx="8">
                  <c:v>121.79350056304042</c:v>
                </c:pt>
                <c:pt idx="9">
                  <c:v>126.84018153000679</c:v>
                </c:pt>
                <c:pt idx="10">
                  <c:v>125.46645158054102</c:v>
                </c:pt>
                <c:pt idx="11">
                  <c:v>124.79586910453091</c:v>
                </c:pt>
                <c:pt idx="12">
                  <c:v>116.41156113181103</c:v>
                </c:pt>
                <c:pt idx="13">
                  <c:v>114.11770227212068</c:v>
                </c:pt>
                <c:pt idx="14">
                  <c:v>111.96544388920603</c:v>
                </c:pt>
                <c:pt idx="15">
                  <c:v>110.2404278034177</c:v>
                </c:pt>
                <c:pt idx="16">
                  <c:v>125.99578973481647</c:v>
                </c:pt>
                <c:pt idx="17">
                  <c:v>134.81352400102179</c:v>
                </c:pt>
                <c:pt idx="18">
                  <c:v>145.99119892020232</c:v>
                </c:pt>
                <c:pt idx="19">
                  <c:v>127.61307862434055</c:v>
                </c:pt>
                <c:pt idx="20">
                  <c:v>119.00545225838067</c:v>
                </c:pt>
                <c:pt idx="21">
                  <c:v>117.48404112767656</c:v>
                </c:pt>
                <c:pt idx="22">
                  <c:v>124.50159996965112</c:v>
                </c:pt>
                <c:pt idx="23">
                  <c:v>122.2720418581861</c:v>
                </c:pt>
                <c:pt idx="24">
                  <c:v>139.65860861914504</c:v>
                </c:pt>
                <c:pt idx="25">
                  <c:v>124.59453192111809</c:v>
                </c:pt>
                <c:pt idx="26">
                  <c:v>120.69142862251431</c:v>
                </c:pt>
                <c:pt idx="27">
                  <c:v>132.555174174016</c:v>
                </c:pt>
                <c:pt idx="28">
                  <c:v>123.07876068709069</c:v>
                </c:pt>
                <c:pt idx="29">
                  <c:v>118.87965790765389</c:v>
                </c:pt>
                <c:pt idx="30">
                  <c:v>121.97725486593421</c:v>
                </c:pt>
                <c:pt idx="31">
                  <c:v>126.59680681327916</c:v>
                </c:pt>
                <c:pt idx="32">
                  <c:v>119.42493540352288</c:v>
                </c:pt>
                <c:pt idx="33">
                  <c:v>107.19605871879688</c:v>
                </c:pt>
                <c:pt idx="34">
                  <c:v>114.9860604505522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4-48D7-B662-85090EFF56A1}"/>
            </c:ext>
          </c:extLst>
        </c:ser>
        <c:ser>
          <c:idx val="1"/>
          <c:order val="2"/>
          <c:tx>
            <c:strRef>
              <c:f>'Talnagögn | Numerical Data'!$E$128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Data'!$H$128:$AV$128</c15:sqref>
                  </c15:fullRef>
                </c:ext>
              </c:extLst>
              <c:f>'Talnagögn | Numerical Data'!$H$128:$AP$128</c:f>
              <c:numCache>
                <c:formatCode>0</c:formatCode>
                <c:ptCount val="35"/>
                <c:pt idx="0">
                  <c:v>173.2082881127557</c:v>
                </c:pt>
                <c:pt idx="1">
                  <c:v>176.13494413704268</c:v>
                </c:pt>
                <c:pt idx="2">
                  <c:v>169.1815899605329</c:v>
                </c:pt>
                <c:pt idx="3">
                  <c:v>167.22690871421406</c:v>
                </c:pt>
                <c:pt idx="4">
                  <c:v>164.44503853594637</c:v>
                </c:pt>
                <c:pt idx="5">
                  <c:v>165.01014662208723</c:v>
                </c:pt>
                <c:pt idx="6">
                  <c:v>166.94757541142062</c:v>
                </c:pt>
                <c:pt idx="7">
                  <c:v>164.25865238265635</c:v>
                </c:pt>
                <c:pt idx="8">
                  <c:v>167.57158158381415</c:v>
                </c:pt>
                <c:pt idx="9">
                  <c:v>164.15815745135478</c:v>
                </c:pt>
                <c:pt idx="10">
                  <c:v>159.64545393427244</c:v>
                </c:pt>
                <c:pt idx="11">
                  <c:v>156.60335015218482</c:v>
                </c:pt>
                <c:pt idx="12">
                  <c:v>151.41649251773714</c:v>
                </c:pt>
                <c:pt idx="13">
                  <c:v>148.36174441488282</c:v>
                </c:pt>
                <c:pt idx="14">
                  <c:v>145.52541754927009</c:v>
                </c:pt>
                <c:pt idx="15">
                  <c:v>146.92449924951751</c:v>
                </c:pt>
                <c:pt idx="16">
                  <c:v>154.32155799776018</c:v>
                </c:pt>
                <c:pt idx="17">
                  <c:v>160.65424061286876</c:v>
                </c:pt>
                <c:pt idx="18">
                  <c:v>163.83356697718565</c:v>
                </c:pt>
                <c:pt idx="19">
                  <c:v>166.34881710438739</c:v>
                </c:pt>
                <c:pt idx="20">
                  <c:v>162.39668440518116</c:v>
                </c:pt>
                <c:pt idx="21">
                  <c:v>162.21678598696306</c:v>
                </c:pt>
                <c:pt idx="22">
                  <c:v>155.40403685211453</c:v>
                </c:pt>
                <c:pt idx="23">
                  <c:v>151.98670280654432</c:v>
                </c:pt>
                <c:pt idx="24">
                  <c:v>165.30682098285826</c:v>
                </c:pt>
                <c:pt idx="25">
                  <c:v>175.60291927201141</c:v>
                </c:pt>
                <c:pt idx="26">
                  <c:v>177.62803871178545</c:v>
                </c:pt>
                <c:pt idx="27">
                  <c:v>178.22213921065969</c:v>
                </c:pt>
                <c:pt idx="28">
                  <c:v>179.78951030376444</c:v>
                </c:pt>
                <c:pt idx="29">
                  <c:v>180.37878012629497</c:v>
                </c:pt>
                <c:pt idx="30">
                  <c:v>179.62638310496561</c:v>
                </c:pt>
                <c:pt idx="31">
                  <c:v>181.40982652541112</c:v>
                </c:pt>
                <c:pt idx="32">
                  <c:v>185.40157917112089</c:v>
                </c:pt>
                <c:pt idx="33">
                  <c:v>180.19437211405082</c:v>
                </c:pt>
                <c:pt idx="34">
                  <c:v>179.74200260372518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4-48D7-B662-85090EFF56A1}"/>
            </c:ext>
          </c:extLst>
        </c:ser>
        <c:ser>
          <c:idx val="2"/>
          <c:order val="3"/>
          <c:tx>
            <c:strRef>
              <c:f>'Talnagögn | Numerical Data'!$E$132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213.79620475122289</c:v>
                </c:pt>
                <c:pt idx="1">
                  <c:v>198.57603423815129</c:v>
                </c:pt>
                <c:pt idx="2">
                  <c:v>188.93849790087677</c:v>
                </c:pt>
                <c:pt idx="3">
                  <c:v>189.15549903038888</c:v>
                </c:pt>
                <c:pt idx="4">
                  <c:v>192.62147185083415</c:v>
                </c:pt>
                <c:pt idx="5">
                  <c:v>176.53633570572413</c:v>
                </c:pt>
                <c:pt idx="6">
                  <c:v>178.14897962814231</c:v>
                </c:pt>
                <c:pt idx="7">
                  <c:v>182.47594111291835</c:v>
                </c:pt>
                <c:pt idx="8">
                  <c:v>187.94057943260438</c:v>
                </c:pt>
                <c:pt idx="9">
                  <c:v>186.38033941627612</c:v>
                </c:pt>
                <c:pt idx="10">
                  <c:v>177.86219632131392</c:v>
                </c:pt>
                <c:pt idx="11">
                  <c:v>180.25925118118172</c:v>
                </c:pt>
                <c:pt idx="12">
                  <c:v>178.84964544722772</c:v>
                </c:pt>
                <c:pt idx="13">
                  <c:v>176.04453709093355</c:v>
                </c:pt>
                <c:pt idx="14">
                  <c:v>172.77316797462572</c:v>
                </c:pt>
                <c:pt idx="15">
                  <c:v>172.08146148046555</c:v>
                </c:pt>
                <c:pt idx="16">
                  <c:v>173.17914594345555</c:v>
                </c:pt>
                <c:pt idx="17">
                  <c:v>173.59766004706646</c:v>
                </c:pt>
                <c:pt idx="18">
                  <c:v>174.91013003952318</c:v>
                </c:pt>
                <c:pt idx="19">
                  <c:v>179.72609831895696</c:v>
                </c:pt>
                <c:pt idx="20">
                  <c:v>183.46664310640563</c:v>
                </c:pt>
                <c:pt idx="21">
                  <c:v>181.20676929049841</c:v>
                </c:pt>
                <c:pt idx="22">
                  <c:v>179.78558345516382</c:v>
                </c:pt>
                <c:pt idx="23">
                  <c:v>177.04389927235184</c:v>
                </c:pt>
                <c:pt idx="24">
                  <c:v>183.79760808487481</c:v>
                </c:pt>
                <c:pt idx="25">
                  <c:v>178.33487796453787</c:v>
                </c:pt>
                <c:pt idx="26">
                  <c:v>178.88208433641182</c:v>
                </c:pt>
                <c:pt idx="27">
                  <c:v>171.43385839765807</c:v>
                </c:pt>
                <c:pt idx="28">
                  <c:v>162.75803896719259</c:v>
                </c:pt>
                <c:pt idx="29">
                  <c:v>151.93599729697166</c:v>
                </c:pt>
                <c:pt idx="30">
                  <c:v>146.02890410725328</c:v>
                </c:pt>
                <c:pt idx="31">
                  <c:v>145.37293718975988</c:v>
                </c:pt>
                <c:pt idx="32">
                  <c:v>138.78799240989778</c:v>
                </c:pt>
                <c:pt idx="33">
                  <c:v>135.63763262320685</c:v>
                </c:pt>
                <c:pt idx="34">
                  <c:v>130.38455090171291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4-48D7-B662-85090EFF56A1}"/>
            </c:ext>
          </c:extLst>
        </c:ser>
        <c:ser>
          <c:idx val="3"/>
          <c:order val="4"/>
          <c:tx>
            <c:strRef>
              <c:f>'Talnagögn | Numerical Data'!$E$140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Data'!$H$140:$AV$140</c15:sqref>
                  </c15:fullRef>
                </c:ext>
              </c:extLst>
              <c:f>'Talnagögn | Numerical Data'!$H$140:$AP$140</c:f>
              <c:numCache>
                <c:formatCode>0</c:formatCode>
                <c:ptCount val="35"/>
                <c:pt idx="0">
                  <c:v>147.78433438074271</c:v>
                </c:pt>
                <c:pt idx="1">
                  <c:v>155.1034401373629</c:v>
                </c:pt>
                <c:pt idx="2">
                  <c:v>160.01747578747319</c:v>
                </c:pt>
                <c:pt idx="3">
                  <c:v>162.48122654233654</c:v>
                </c:pt>
                <c:pt idx="4">
                  <c:v>167.42731385476205</c:v>
                </c:pt>
                <c:pt idx="5">
                  <c:v>170.26374946659834</c:v>
                </c:pt>
                <c:pt idx="6">
                  <c:v>173.20192972193922</c:v>
                </c:pt>
                <c:pt idx="7">
                  <c:v>174.90895303512195</c:v>
                </c:pt>
                <c:pt idx="8">
                  <c:v>178.85136386056024</c:v>
                </c:pt>
                <c:pt idx="9">
                  <c:v>179.55019036542171</c:v>
                </c:pt>
                <c:pt idx="10">
                  <c:v>180.46417033325378</c:v>
                </c:pt>
                <c:pt idx="11">
                  <c:v>180.43153220041413</c:v>
                </c:pt>
                <c:pt idx="12">
                  <c:v>182.68568553721423</c:v>
                </c:pt>
                <c:pt idx="13">
                  <c:v>185.40865168380728</c:v>
                </c:pt>
                <c:pt idx="14">
                  <c:v>191.75258181088822</c:v>
                </c:pt>
                <c:pt idx="15">
                  <c:v>195.74478757481128</c:v>
                </c:pt>
                <c:pt idx="16">
                  <c:v>196.08180482066297</c:v>
                </c:pt>
                <c:pt idx="17">
                  <c:v>196.86351367175919</c:v>
                </c:pt>
                <c:pt idx="18">
                  <c:v>197.35277738943344</c:v>
                </c:pt>
                <c:pt idx="19">
                  <c:v>196.39297126921491</c:v>
                </c:pt>
                <c:pt idx="20">
                  <c:v>195.50692931706621</c:v>
                </c:pt>
                <c:pt idx="21">
                  <c:v>194.62163188317825</c:v>
                </c:pt>
                <c:pt idx="22">
                  <c:v>193.773373552306</c:v>
                </c:pt>
                <c:pt idx="23">
                  <c:v>193.42284271097753</c:v>
                </c:pt>
                <c:pt idx="24">
                  <c:v>192.69430944887628</c:v>
                </c:pt>
                <c:pt idx="25">
                  <c:v>192.03452907089306</c:v>
                </c:pt>
                <c:pt idx="26">
                  <c:v>191.2985802417933</c:v>
                </c:pt>
                <c:pt idx="27">
                  <c:v>190.80105963330715</c:v>
                </c:pt>
                <c:pt idx="28">
                  <c:v>190.51590282433983</c:v>
                </c:pt>
                <c:pt idx="29">
                  <c:v>190.2424512270801</c:v>
                </c:pt>
                <c:pt idx="30">
                  <c:v>190.10872324407484</c:v>
                </c:pt>
                <c:pt idx="31">
                  <c:v>189.73858323895246</c:v>
                </c:pt>
                <c:pt idx="32">
                  <c:v>190.78654830948304</c:v>
                </c:pt>
                <c:pt idx="33">
                  <c:v>191.09863759276044</c:v>
                </c:pt>
                <c:pt idx="34">
                  <c:v>191.77623947103135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94-48D7-B662-85090EFF5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186409031164394"/>
          <c:y val="0.33658594468231867"/>
          <c:w val="0.22813590968835604"/>
          <c:h val="0.3042938240307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588968464369090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Heildarlosun úrgangs</c:v>
          </c:tx>
          <c:spPr>
            <a:solidFill>
              <a:srgbClr val="ED7D31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Data'!$H$190:$AV$190</c15:sqref>
                  </c15:fullRef>
                </c:ext>
              </c:extLst>
              <c:f>'Talnagögn | Numerical Data'!$H$190:$AP$190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'Talnagögn | Numerical Data'!$AV$190</c15:sqref>
                  <c15:spPr xmlns:c15="http://schemas.microsoft.com/office/drawing/2012/chart">
                    <a:solidFill>
                      <a:srgbClr val="ED7D31">
                        <a:alpha val="20000"/>
                      </a:srgbClr>
                    </a:solidFill>
                    <a:ln w="25400"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7477-4C90-8232-970C96CF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Data'!$D$186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240.88962953125974</c:v>
                </c:pt>
                <c:pt idx="8">
                  <c:v>246.63814450721583</c:v>
                </c:pt>
                <c:pt idx="9">
                  <c:v>253.7277143866624</c:v>
                </c:pt>
                <c:pt idx="10">
                  <c:v>261.24044557277625</c:v>
                </c:pt>
                <c:pt idx="11">
                  <c:v>271.9323448960136</c:v>
                </c:pt>
                <c:pt idx="12">
                  <c:v>263.14387366754238</c:v>
                </c:pt>
                <c:pt idx="13">
                  <c:v>269.88948682740778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7-4C90-8232-970C96CF3154}"/>
            </c:ext>
          </c:extLst>
        </c:ser>
        <c:ser>
          <c:idx val="1"/>
          <c:order val="2"/>
          <c:tx>
            <c:strRef>
              <c:f>'Talnagögn | Numerical Data'!$D$189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Data'!$H$189:$AV$189</c15:sqref>
                  </c15:fullRef>
                </c:ext>
              </c:extLst>
              <c:f>'Talnagögn | Numerical Data'!$H$189:$AP$189</c:f>
              <c:numCache>
                <c:formatCode>0</c:formatCode>
                <c:ptCount val="35"/>
                <c:pt idx="0">
                  <c:v>24.047576337889112</c:v>
                </c:pt>
                <c:pt idx="1">
                  <c:v>24.082324148546199</c:v>
                </c:pt>
                <c:pt idx="2">
                  <c:v>23.769880042566744</c:v>
                </c:pt>
                <c:pt idx="3">
                  <c:v>25.358552288181052</c:v>
                </c:pt>
                <c:pt idx="4">
                  <c:v>23.511691913238295</c:v>
                </c:pt>
                <c:pt idx="5">
                  <c:v>24.369333034297899</c:v>
                </c:pt>
                <c:pt idx="6">
                  <c:v>29.130172213641544</c:v>
                </c:pt>
                <c:pt idx="7">
                  <c:v>30.794804437747093</c:v>
                </c:pt>
                <c:pt idx="8">
                  <c:v>25.087722092314785</c:v>
                </c:pt>
                <c:pt idx="9">
                  <c:v>25.711454733258368</c:v>
                </c:pt>
                <c:pt idx="10">
                  <c:v>28.141265524350526</c:v>
                </c:pt>
                <c:pt idx="11">
                  <c:v>27.97624795758481</c:v>
                </c:pt>
                <c:pt idx="12">
                  <c:v>29.680243880568412</c:v>
                </c:pt>
                <c:pt idx="13">
                  <c:v>27.534034938695097</c:v>
                </c:pt>
                <c:pt idx="14">
                  <c:v>24.878557508700041</c:v>
                </c:pt>
                <c:pt idx="15">
                  <c:v>23.651195574136402</c:v>
                </c:pt>
                <c:pt idx="16">
                  <c:v>20.933260445908438</c:v>
                </c:pt>
                <c:pt idx="17">
                  <c:v>22.094069009775609</c:v>
                </c:pt>
                <c:pt idx="18">
                  <c:v>20.806926058186317</c:v>
                </c:pt>
                <c:pt idx="19">
                  <c:v>19.594887741361717</c:v>
                </c:pt>
                <c:pt idx="20">
                  <c:v>18.977178594716747</c:v>
                </c:pt>
                <c:pt idx="21">
                  <c:v>19.910738235913499</c:v>
                </c:pt>
                <c:pt idx="22">
                  <c:v>23.28835333692939</c:v>
                </c:pt>
                <c:pt idx="23">
                  <c:v>22.529173664781787</c:v>
                </c:pt>
                <c:pt idx="24">
                  <c:v>20.333615269107682</c:v>
                </c:pt>
                <c:pt idx="25">
                  <c:v>23.622353421286604</c:v>
                </c:pt>
                <c:pt idx="26">
                  <c:v>20.919392666383892</c:v>
                </c:pt>
                <c:pt idx="27">
                  <c:v>22.831786161708315</c:v>
                </c:pt>
                <c:pt idx="28">
                  <c:v>24.656019328569592</c:v>
                </c:pt>
                <c:pt idx="29">
                  <c:v>24.820520469234452</c:v>
                </c:pt>
                <c:pt idx="30">
                  <c:v>21.371358686044104</c:v>
                </c:pt>
                <c:pt idx="31">
                  <c:v>23.915745683132545</c:v>
                </c:pt>
                <c:pt idx="32">
                  <c:v>21.146687681680596</c:v>
                </c:pt>
                <c:pt idx="33">
                  <c:v>23.371421938971139</c:v>
                </c:pt>
                <c:pt idx="34">
                  <c:v>25.603799218887104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7-4C90-8232-970C96CF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85000"/>
                </a:srgb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89435365805404"/>
          <c:y val="0.38447130371715921"/>
          <c:w val="0.22010564634194596"/>
          <c:h val="0.23778529659978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56611330396193E-2"/>
          <c:y val="5.0741898508067138E-2"/>
          <c:w val="0.63083140371843938"/>
          <c:h val="0.854867629829978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Data'!$E$262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Data'!$W$262:$AV$262</c15:sqref>
                  </c15:fullRef>
                </c:ext>
              </c:extLst>
              <c:f>'Talnagögn | Numerical Data'!$W$262:$AP$262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1-4BA2-A8B3-105F9E99FC2B}"/>
            </c:ext>
          </c:extLst>
        </c:ser>
        <c:ser>
          <c:idx val="1"/>
          <c:order val="1"/>
          <c:tx>
            <c:strRef>
              <c:f>'Talnagögn | Numerical Data'!$E$261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Data'!$W$261:$AV$261</c15:sqref>
                  </c15:fullRef>
                </c:ext>
              </c:extLst>
              <c:f>'Talnagögn | Numerical Data'!$W$261:$AP$261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405.16545580981278</c:v>
                </c:pt>
                <c:pt idx="12">
                  <c:v>428.32083524965418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1-4BA2-A8B3-105F9E99FC2B}"/>
            </c:ext>
          </c:extLst>
        </c:ser>
        <c:ser>
          <c:idx val="0"/>
          <c:order val="2"/>
          <c:tx>
            <c:strRef>
              <c:f>'Talnagögn | Numerical Data'!$E$260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Data'!$W$260:$AV$260</c15:sqref>
                  </c15:fullRef>
                </c:ext>
              </c:extLst>
              <c:f>'Talnagögn | Numerical Data'!$W$260:$AP$260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1-4BA2-A8B3-105F9E99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1980694104156796E-4"/>
              <c:y val="0.27116461002207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9300569767145"/>
          <c:y val="0.32572273965233178"/>
          <c:w val="0.25898897675464022"/>
          <c:h val="0.35134416013808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588968464369090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Waste Total</c:v>
          </c:tx>
          <c:spPr>
            <a:solidFill>
              <a:srgbClr val="ED7D31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Data'!$H$190:$AV$190</c15:sqref>
                  </c15:fullRef>
                </c:ext>
              </c:extLst>
              <c:f>'Talnagögn | Numerical Data'!$H$190:$AP$190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'Talnagögn | Numerical Data'!$AV$190</c15:sqref>
                  <c15:spPr xmlns:c15="http://schemas.microsoft.com/office/drawing/2012/chart">
                    <a:solidFill>
                      <a:srgbClr val="ED7D31">
                        <a:alpha val="20000"/>
                      </a:srgbClr>
                    </a:solidFill>
                    <a:ln w="25400"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A9C-4879-B795-44CDD7CC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Data'!$E$186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240.88962953125974</c:v>
                </c:pt>
                <c:pt idx="8">
                  <c:v>246.63814450721583</c:v>
                </c:pt>
                <c:pt idx="9">
                  <c:v>253.7277143866624</c:v>
                </c:pt>
                <c:pt idx="10">
                  <c:v>261.24044557277625</c:v>
                </c:pt>
                <c:pt idx="11">
                  <c:v>271.9323448960136</c:v>
                </c:pt>
                <c:pt idx="12">
                  <c:v>263.14387366754238</c:v>
                </c:pt>
                <c:pt idx="13">
                  <c:v>269.88948682740778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C-4879-B795-44CDD7CCEABC}"/>
            </c:ext>
          </c:extLst>
        </c:ser>
        <c:ser>
          <c:idx val="1"/>
          <c:order val="2"/>
          <c:tx>
            <c:strRef>
              <c:f>'Talnagögn | Numerical Data'!$E$189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Data'!$H$189:$AV$189</c15:sqref>
                  </c15:fullRef>
                </c:ext>
              </c:extLst>
              <c:f>'Talnagögn | Numerical Data'!$H$189:$AP$189</c:f>
              <c:numCache>
                <c:formatCode>0</c:formatCode>
                <c:ptCount val="35"/>
                <c:pt idx="0">
                  <c:v>24.047576337889112</c:v>
                </c:pt>
                <c:pt idx="1">
                  <c:v>24.082324148546199</c:v>
                </c:pt>
                <c:pt idx="2">
                  <c:v>23.769880042566744</c:v>
                </c:pt>
                <c:pt idx="3">
                  <c:v>25.358552288181052</c:v>
                </c:pt>
                <c:pt idx="4">
                  <c:v>23.511691913238295</c:v>
                </c:pt>
                <c:pt idx="5">
                  <c:v>24.369333034297899</c:v>
                </c:pt>
                <c:pt idx="6">
                  <c:v>29.130172213641544</c:v>
                </c:pt>
                <c:pt idx="7">
                  <c:v>30.794804437747093</c:v>
                </c:pt>
                <c:pt idx="8">
                  <c:v>25.087722092314785</c:v>
                </c:pt>
                <c:pt idx="9">
                  <c:v>25.711454733258368</c:v>
                </c:pt>
                <c:pt idx="10">
                  <c:v>28.141265524350526</c:v>
                </c:pt>
                <c:pt idx="11">
                  <c:v>27.97624795758481</c:v>
                </c:pt>
                <c:pt idx="12">
                  <c:v>29.680243880568412</c:v>
                </c:pt>
                <c:pt idx="13">
                  <c:v>27.534034938695097</c:v>
                </c:pt>
                <c:pt idx="14">
                  <c:v>24.878557508700041</c:v>
                </c:pt>
                <c:pt idx="15">
                  <c:v>23.651195574136402</c:v>
                </c:pt>
                <c:pt idx="16">
                  <c:v>20.933260445908438</c:v>
                </c:pt>
                <c:pt idx="17">
                  <c:v>22.094069009775609</c:v>
                </c:pt>
                <c:pt idx="18">
                  <c:v>20.806926058186317</c:v>
                </c:pt>
                <c:pt idx="19">
                  <c:v>19.594887741361717</c:v>
                </c:pt>
                <c:pt idx="20">
                  <c:v>18.977178594716747</c:v>
                </c:pt>
                <c:pt idx="21">
                  <c:v>19.910738235913499</c:v>
                </c:pt>
                <c:pt idx="22">
                  <c:v>23.28835333692939</c:v>
                </c:pt>
                <c:pt idx="23">
                  <c:v>22.529173664781787</c:v>
                </c:pt>
                <c:pt idx="24">
                  <c:v>20.333615269107682</c:v>
                </c:pt>
                <c:pt idx="25">
                  <c:v>23.622353421286604</c:v>
                </c:pt>
                <c:pt idx="26">
                  <c:v>20.919392666383892</c:v>
                </c:pt>
                <c:pt idx="27">
                  <c:v>22.831786161708315</c:v>
                </c:pt>
                <c:pt idx="28">
                  <c:v>24.656019328569592</c:v>
                </c:pt>
                <c:pt idx="29">
                  <c:v>24.820520469234452</c:v>
                </c:pt>
                <c:pt idx="30">
                  <c:v>21.371358686044104</c:v>
                </c:pt>
                <c:pt idx="31">
                  <c:v>23.915745683132545</c:v>
                </c:pt>
                <c:pt idx="32">
                  <c:v>21.146687681680596</c:v>
                </c:pt>
                <c:pt idx="33">
                  <c:v>23.371421938971139</c:v>
                </c:pt>
                <c:pt idx="34">
                  <c:v>25.603799218887104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C-4879-B795-44CDD7CC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85000"/>
                </a:srgb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89435365805404"/>
          <c:y val="0.38447130371715921"/>
          <c:w val="0.22010564634194596"/>
          <c:h val="0.23778529659978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areaChart>
        <c:grouping val="stacked"/>
        <c:varyColors val="0"/>
        <c:ser>
          <c:idx val="4"/>
          <c:order val="5"/>
          <c:tx>
            <c:v>Heildarlosun landnotkunar</c:v>
          </c:tx>
          <c:spPr>
            <a:solidFill>
              <a:srgbClr val="68A200">
                <a:alpha val="20000"/>
              </a:srgbClr>
            </a:solidFill>
            <a:ln>
              <a:noFill/>
            </a:ln>
            <a:effectLst/>
          </c:spPr>
          <c:cat>
            <c:strLit>
              <c:ptCount val="3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  <c:pt idx="29">
                <c:v>2019</c:v>
              </c:pt>
              <c:pt idx="30">
                <c:v>2020</c:v>
              </c:pt>
              <c:pt idx="31">
                <c:v>2021</c:v>
              </c:pt>
              <c:pt idx="32">
                <c:v>2022</c:v>
              </c:pt>
              <c:pt idx="33">
                <c:v>2023</c:v>
              </c:pt>
              <c:pt idx="34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Data'!$H$174:$AV$174</c15:sqref>
                  </c15:fullRef>
                </c:ext>
              </c:extLst>
              <c:f>'Talnagögn | Numerical Data'!$H$174:$AP$174</c:f>
              <c:numCache>
                <c:formatCode>0</c:formatCode>
                <c:ptCount val="35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7-4D28-A4C7-EFC0D686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750560"/>
        <c:axId val="1137752720"/>
      </c:areaChart>
      <c:lineChart>
        <c:grouping val="standard"/>
        <c:varyColors val="0"/>
        <c:ser>
          <c:idx val="2"/>
          <c:order val="0"/>
          <c:tx>
            <c:strRef>
              <c:f>'Talnagögn | Numerical Data'!$D$171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33CAB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Data'!$H$171:$AP$171</c:f>
              <c:numCache>
                <c:formatCode>0</c:formatCode>
                <c:ptCount val="35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7-4D28-A4C7-EFC0D686D079}"/>
            </c:ext>
          </c:extLst>
        </c:ser>
        <c:ser>
          <c:idx val="1"/>
          <c:order val="1"/>
          <c:tx>
            <c:strRef>
              <c:f>'Talnagögn | Numerical Data'!$D$170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Data'!$H$170:$AP$170</c:f>
              <c:numCache>
                <c:formatCode>0</c:formatCode>
                <c:ptCount val="35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7-4D28-A4C7-EFC0D686D079}"/>
            </c:ext>
          </c:extLst>
        </c:ser>
        <c:ser>
          <c:idx val="3"/>
          <c:order val="2"/>
          <c:tx>
            <c:strRef>
              <c:f>'Talnagögn | Numerical Data'!$D$172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Data'!$H$172:$AP$172</c:f>
              <c:numCache>
                <c:formatCode>0</c:formatCode>
                <c:ptCount val="35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47-4D28-A4C7-EFC0D686D079}"/>
            </c:ext>
          </c:extLst>
        </c:ser>
        <c:ser>
          <c:idx val="5"/>
          <c:order val="3"/>
          <c:tx>
            <c:strRef>
              <c:f>'Talnagögn | Numerical Data'!$D$173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Data'!$H$173:$AP$173</c:f>
              <c:numCache>
                <c:formatCode>0</c:formatCode>
                <c:ptCount val="35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47-4D28-A4C7-EFC0D686D079}"/>
            </c:ext>
          </c:extLst>
        </c:ser>
        <c:ser>
          <c:idx val="0"/>
          <c:order val="4"/>
          <c:tx>
            <c:strRef>
              <c:f>'Talnagögn | Numerical Data'!$D$169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Data'!$H$169:$AP$169</c:f>
              <c:numCache>
                <c:formatCode>0</c:formatCode>
                <c:ptCount val="35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7-4D28-A4C7-EFC0D686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28857638888888887"/>
          <c:w val="0.25412762625570523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areaChart>
        <c:grouping val="stacked"/>
        <c:varyColors val="0"/>
        <c:ser>
          <c:idx val="4"/>
          <c:order val="5"/>
          <c:tx>
            <c:v>LULUCF Total</c:v>
          </c:tx>
          <c:spPr>
            <a:solidFill>
              <a:srgbClr val="68A200">
                <a:alpha val="20000"/>
              </a:srgbClr>
            </a:solidFill>
            <a:ln>
              <a:noFill/>
            </a:ln>
            <a:effectLst/>
          </c:spPr>
          <c:cat>
            <c:strLit>
              <c:ptCount val="3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  <c:pt idx="29">
                <c:v>2019</c:v>
              </c:pt>
              <c:pt idx="30">
                <c:v>2020</c:v>
              </c:pt>
              <c:pt idx="31">
                <c:v>2021</c:v>
              </c:pt>
              <c:pt idx="32">
                <c:v>2022</c:v>
              </c:pt>
              <c:pt idx="33">
                <c:v>2023</c:v>
              </c:pt>
              <c:pt idx="34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Data'!$H$174:$AV$174</c15:sqref>
                  </c15:fullRef>
                </c:ext>
              </c:extLst>
              <c:f>'Talnagögn | Numerical Data'!$H$174:$AP$174</c:f>
              <c:numCache>
                <c:formatCode>0</c:formatCode>
                <c:ptCount val="35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B-4C44-9751-38F7ADD78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750560"/>
        <c:axId val="1137752720"/>
      </c:areaChart>
      <c:lineChart>
        <c:grouping val="standard"/>
        <c:varyColors val="0"/>
        <c:ser>
          <c:idx val="2"/>
          <c:order val="0"/>
          <c:tx>
            <c:strRef>
              <c:f>'Talnagögn | Numerical Data'!$E$171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33CAB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Data'!$H$171:$AP$171</c:f>
              <c:numCache>
                <c:formatCode>0</c:formatCode>
                <c:ptCount val="35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B-4C44-9751-38F7ADD78BF4}"/>
            </c:ext>
          </c:extLst>
        </c:ser>
        <c:ser>
          <c:idx val="1"/>
          <c:order val="1"/>
          <c:tx>
            <c:strRef>
              <c:f>'Talnagögn | Numerical Data'!$E$170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Data'!$H$170:$AP$170</c:f>
              <c:numCache>
                <c:formatCode>0</c:formatCode>
                <c:ptCount val="35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B-4C44-9751-38F7ADD78BF4}"/>
            </c:ext>
          </c:extLst>
        </c:ser>
        <c:ser>
          <c:idx val="3"/>
          <c:order val="2"/>
          <c:tx>
            <c:strRef>
              <c:f>'Talnagögn | Numerical Data'!$E$172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Data'!$H$172:$AP$172</c:f>
              <c:numCache>
                <c:formatCode>0</c:formatCode>
                <c:ptCount val="35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CB-4C44-9751-38F7ADD78BF4}"/>
            </c:ext>
          </c:extLst>
        </c:ser>
        <c:ser>
          <c:idx val="5"/>
          <c:order val="3"/>
          <c:tx>
            <c:strRef>
              <c:f>'Talnagögn | Numerical Data'!$E$173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Data'!$H$173:$AP$173</c:f>
              <c:numCache>
                <c:formatCode>0</c:formatCode>
                <c:ptCount val="35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CB-4C44-9751-38F7ADD78BF4}"/>
            </c:ext>
          </c:extLst>
        </c:ser>
        <c:ser>
          <c:idx val="0"/>
          <c:order val="4"/>
          <c:tx>
            <c:strRef>
              <c:f>'Talnagögn | Numerical Data'!$E$169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Data'!$H$169:$AP$169</c:f>
              <c:numCache>
                <c:formatCode>0</c:formatCode>
                <c:ptCount val="35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CB-4C44-9751-38F7ADD78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28857638888888887"/>
          <c:w val="0.25412762625570523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C729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ED-43C1-AC47-90F0B7011FD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ED-43C1-AC47-90F0B7011FDF}"/>
              </c:ext>
            </c:extLst>
          </c:dPt>
          <c:dPt>
            <c:idx val="2"/>
            <c:invertIfNegative val="0"/>
            <c:bubble3D val="0"/>
            <c:spPr>
              <a:solidFill>
                <a:srgbClr val="33CAB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ED-43C1-AC47-90F0B7011FD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ED-43C1-AC47-90F0B7011FD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ED-43C1-AC47-90F0B7011FDF}"/>
              </c:ext>
            </c:extLst>
          </c:dPt>
          <c:cat>
            <c:strRef>
              <c:f>'Losun | Emissions'!$AI$608:$AI$612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 Emissions</c:v>
                </c:pt>
              </c:strCache>
            </c:strRef>
          </c:cat>
          <c:val>
            <c:numRef>
              <c:f>'Losun | Emissions'!$F$608:$F$612</c:f>
              <c:numCache>
                <c:formatCode>0</c:formatCode>
                <c:ptCount val="5"/>
                <c:pt idx="0">
                  <c:v>-534.16681294228749</c:v>
                </c:pt>
                <c:pt idx="1">
                  <c:v>1666.236516972165</c:v>
                </c:pt>
                <c:pt idx="2">
                  <c:v>5040.1391397011794</c:v>
                </c:pt>
                <c:pt idx="3">
                  <c:v>17.149632836863123</c:v>
                </c:pt>
                <c:pt idx="4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ED-43C1-AC47-90F0B7011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894750257281669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64340384970416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Data'!$E$4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3667.2320854183931</c:v>
                </c:pt>
                <c:pt idx="1">
                  <c:v>3465.4791212776136</c:v>
                </c:pt>
                <c:pt idx="2">
                  <c:v>3393.307737169237</c:v>
                </c:pt>
                <c:pt idx="3">
                  <c:v>3481.1233717507353</c:v>
                </c:pt>
                <c:pt idx="4">
                  <c:v>3416.1346663600748</c:v>
                </c:pt>
                <c:pt idx="5">
                  <c:v>3548.796695578842</c:v>
                </c:pt>
                <c:pt idx="6">
                  <c:v>3606.6728816069703</c:v>
                </c:pt>
                <c:pt idx="7">
                  <c:v>3776.7157715960725</c:v>
                </c:pt>
                <c:pt idx="8">
                  <c:v>3920.2109342975618</c:v>
                </c:pt>
                <c:pt idx="9">
                  <c:v>4136.4755870114523</c:v>
                </c:pt>
                <c:pt idx="10">
                  <c:v>4167.2059340189098</c:v>
                </c:pt>
                <c:pt idx="11">
                  <c:v>4065.8310051019616</c:v>
                </c:pt>
                <c:pt idx="12">
                  <c:v>4140.9738309986442</c:v>
                </c:pt>
                <c:pt idx="13">
                  <c:v>4115.3158841010445</c:v>
                </c:pt>
                <c:pt idx="14">
                  <c:v>4239.6438429492155</c:v>
                </c:pt>
                <c:pt idx="15">
                  <c:v>4099.1618816088449</c:v>
                </c:pt>
                <c:pt idx="16">
                  <c:v>4658.0510844477012</c:v>
                </c:pt>
                <c:pt idx="17">
                  <c:v>4965.19327596521</c:v>
                </c:pt>
                <c:pt idx="18">
                  <c:v>5345.8750404023776</c:v>
                </c:pt>
                <c:pt idx="19">
                  <c:v>5040.3798643982154</c:v>
                </c:pt>
                <c:pt idx="20">
                  <c:v>4943.7413323920864</c:v>
                </c:pt>
                <c:pt idx="21">
                  <c:v>4730.6825927973132</c:v>
                </c:pt>
                <c:pt idx="22">
                  <c:v>4725.1893909179671</c:v>
                </c:pt>
                <c:pt idx="23">
                  <c:v>4728.75086006943</c:v>
                </c:pt>
                <c:pt idx="24">
                  <c:v>4750.0625195402981</c:v>
                </c:pt>
                <c:pt idx="25">
                  <c:v>4820.4260842928343</c:v>
                </c:pt>
                <c:pt idx="26">
                  <c:v>4778.42184970782</c:v>
                </c:pt>
                <c:pt idx="27">
                  <c:v>4861.1683218665175</c:v>
                </c:pt>
                <c:pt idx="28">
                  <c:v>4925.3639512917707</c:v>
                </c:pt>
                <c:pt idx="29">
                  <c:v>4785.2495875047016</c:v>
                </c:pt>
                <c:pt idx="30">
                  <c:v>4579.2158168810811</c:v>
                </c:pt>
                <c:pt idx="31">
                  <c:v>4718.0153979323095</c:v>
                </c:pt>
                <c:pt idx="32">
                  <c:v>4776.0628289400793</c:v>
                </c:pt>
                <c:pt idx="33">
                  <c:v>4644.0138252469114</c:v>
                </c:pt>
                <c:pt idx="34">
                  <c:v>4779.0434641577631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A-4B16-BBFA-59C3B6499C6A}"/>
            </c:ext>
          </c:extLst>
        </c:ser>
        <c:ser>
          <c:idx val="5"/>
          <c:order val="1"/>
          <c:tx>
            <c:strRef>
              <c:f>'Talnagögn | Numerical Data'!$E$12</c:f>
              <c:strCache>
                <c:ptCount val="1"/>
                <c:pt idx="0">
                  <c:v>Government policy-based scenario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1-7D2A-4B16-BBFA-59C3B6499C6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4">
                  <c:v>4779.0434641577631</c:v>
                </c:pt>
                <c:pt idx="35">
                  <c:v>4473.5197752360946</c:v>
                </c:pt>
                <c:pt idx="36">
                  <c:v>4285.7800671285222</c:v>
                </c:pt>
                <c:pt idx="37">
                  <c:v>4477.8713896546697</c:v>
                </c:pt>
                <c:pt idx="38">
                  <c:v>4371.2154712510701</c:v>
                </c:pt>
                <c:pt idx="39">
                  <c:v>4277.7760445555659</c:v>
                </c:pt>
                <c:pt idx="40">
                  <c:v>4191.3634245015191</c:v>
                </c:pt>
                <c:pt idx="41">
                  <c:v>4128.2879069570236</c:v>
                </c:pt>
                <c:pt idx="42">
                  <c:v>4079.3694238306039</c:v>
                </c:pt>
                <c:pt idx="43">
                  <c:v>4036.3690808645124</c:v>
                </c:pt>
                <c:pt idx="44">
                  <c:v>3974.8588738263429</c:v>
                </c:pt>
                <c:pt idx="45">
                  <c:v>3906.0882989996776</c:v>
                </c:pt>
                <c:pt idx="46">
                  <c:v>3852.0303234592711</c:v>
                </c:pt>
                <c:pt idx="47">
                  <c:v>3791.6054277430762</c:v>
                </c:pt>
                <c:pt idx="48">
                  <c:v>3731.9822268648913</c:v>
                </c:pt>
                <c:pt idx="49">
                  <c:v>3672.5925623470562</c:v>
                </c:pt>
                <c:pt idx="50">
                  <c:v>3613.7540109563633</c:v>
                </c:pt>
                <c:pt idx="51">
                  <c:v>3554.5045231134582</c:v>
                </c:pt>
                <c:pt idx="52">
                  <c:v>3495.7937441001013</c:v>
                </c:pt>
                <c:pt idx="53">
                  <c:v>3438.2358005263004</c:v>
                </c:pt>
                <c:pt idx="54">
                  <c:v>3382.3485147329998</c:v>
                </c:pt>
                <c:pt idx="55">
                  <c:v>3325.0754194320425</c:v>
                </c:pt>
                <c:pt idx="56">
                  <c:v>3276.3541293698954</c:v>
                </c:pt>
                <c:pt idx="57">
                  <c:v>3228.4654903769824</c:v>
                </c:pt>
                <c:pt idx="58">
                  <c:v>3180.8358036911418</c:v>
                </c:pt>
                <c:pt idx="59">
                  <c:v>3133.8212900944623</c:v>
                </c:pt>
                <c:pt idx="60">
                  <c:v>3092.700469831359</c:v>
                </c:pt>
                <c:pt idx="61">
                  <c:v>3059.9262008178098</c:v>
                </c:pt>
                <c:pt idx="62">
                  <c:v>3035.8656551447543</c:v>
                </c:pt>
                <c:pt idx="63">
                  <c:v>3009.8930818596205</c:v>
                </c:pt>
                <c:pt idx="64">
                  <c:v>2987.1154556343331</c:v>
                </c:pt>
                <c:pt idx="65">
                  <c:v>2969.5572501815996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A-4B16-BBFA-59C3B6499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225462687845335"/>
          <c:y val="0.39164893740238738"/>
          <c:w val="0.21706658880490315"/>
          <c:h val="0.2166255591576273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12787574954678E-2"/>
          <c:y val="3.1321163443337054E-2"/>
          <c:w val="0.54196894643105353"/>
          <c:h val="0.88463319150996933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Data'!$E$262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Data'!$W$262:$AV$262</c15:sqref>
                  </c15:fullRef>
                </c:ext>
              </c:extLst>
              <c:f>'Talnagögn | Numerical Data'!$W$262:$AP$262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6-4FF5-A0AE-BF012B257E79}"/>
            </c:ext>
          </c:extLst>
        </c:ser>
        <c:ser>
          <c:idx val="1"/>
          <c:order val="1"/>
          <c:tx>
            <c:strRef>
              <c:f>'Talnagögn | Numerical Data'!$E$261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Data'!$W$261:$AV$261</c15:sqref>
                  </c15:fullRef>
                </c:ext>
              </c:extLst>
              <c:f>'Talnagögn | Numerical Data'!$W$261:$AP$261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405.16545580981278</c:v>
                </c:pt>
                <c:pt idx="12">
                  <c:v>428.32083524965418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6-4FF5-A0AE-BF012B257E79}"/>
            </c:ext>
          </c:extLst>
        </c:ser>
        <c:ser>
          <c:idx val="0"/>
          <c:order val="2"/>
          <c:tx>
            <c:strRef>
              <c:f>'Talnagögn | Numerical Data'!$E$260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Data'!$W$260:$AV$260</c15:sqref>
                  </c15:fullRef>
                </c:ext>
              </c:extLst>
              <c:f>'Talnagögn | Numerical Data'!$W$260:$AP$260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6-4FF5-A0AE-BF012B2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096527983596915E-3"/>
              <c:y val="0.24565660684699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18361133112511"/>
          <c:y val="0.39558362357848059"/>
          <c:w val="0.32508310437295368"/>
          <c:h val="0.21656658714407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8591938147271683"/>
          <c:h val="0.79417416501448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Data'!$E$262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Data'!$W$262:$AV$262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0-4234-97C6-3929290FFFAF}"/>
            </c:ext>
          </c:extLst>
        </c:ser>
        <c:ser>
          <c:idx val="1"/>
          <c:order val="1"/>
          <c:tx>
            <c:strRef>
              <c:f>'Talnagögn | Numerical Data'!$E$261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Data'!$W$261:$AV$261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405.16545580981278</c:v>
                </c:pt>
                <c:pt idx="12">
                  <c:v>428.32083524965418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0-4234-97C6-3929290FFFAF}"/>
            </c:ext>
          </c:extLst>
        </c:ser>
        <c:ser>
          <c:idx val="0"/>
          <c:order val="2"/>
          <c:tx>
            <c:strRef>
              <c:f>'Talnagögn | Numerical Data'!$E$260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Data'!$W$260:$AV$260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0-4234-97C6-3929290FFFAF}"/>
            </c:ext>
          </c:extLst>
        </c:ser>
        <c:ser>
          <c:idx val="3"/>
          <c:order val="3"/>
          <c:tx>
            <c:v>Ál WEM</c:v>
          </c:tx>
          <c:spPr>
            <a:solidFill>
              <a:schemeClr val="accent5">
                <a:lumMod val="60000"/>
                <a:lumOff val="40000"/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chemeClr val="accent5">
                  <a:lumMod val="60000"/>
                  <a:lumOff val="40000"/>
                  <a:alpha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0-4234-97C6-3929290FFFA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>
                  <a:lumMod val="60000"/>
                  <a:lumOff val="40000"/>
                  <a:alpha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865-4A09-80E3-628F7EC9EDE4}"/>
              </c:ext>
            </c:extLst>
          </c:dPt>
          <c:val>
            <c:numRef>
              <c:f>'Talnagögn | Numerical Data'!$W$267:$BU$267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1345.7552879941379</c:v>
                </c:pt>
                <c:pt idx="21">
                  <c:v>1258.64139186342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C0-4234-97C6-3929290FFFAF}"/>
            </c:ext>
          </c:extLst>
        </c:ser>
        <c:ser>
          <c:idx val="4"/>
          <c:order val="4"/>
          <c:tx>
            <c:v>Kísil WEM</c:v>
          </c:tx>
          <c:spPr>
            <a:solidFill>
              <a:schemeClr val="accent6">
                <a:alpha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Data'!$W$266:$BU$266</c:f>
              <c:numCache>
                <c:formatCode>0</c:formatCode>
                <c:ptCount val="51"/>
                <c:pt idx="19">
                  <c:v>522.51012450550002</c:v>
                </c:pt>
                <c:pt idx="20">
                  <c:v>400.40782445710789</c:v>
                </c:pt>
                <c:pt idx="21">
                  <c:v>401.31640722861971</c:v>
                </c:pt>
                <c:pt idx="22">
                  <c:v>505.94329433327846</c:v>
                </c:pt>
                <c:pt idx="23">
                  <c:v>503.44329433327846</c:v>
                </c:pt>
                <c:pt idx="24">
                  <c:v>503.44329433327846</c:v>
                </c:pt>
                <c:pt idx="25">
                  <c:v>503.44329433327846</c:v>
                </c:pt>
                <c:pt idx="26">
                  <c:v>503.44329433327846</c:v>
                </c:pt>
                <c:pt idx="27">
                  <c:v>503.44329433327846</c:v>
                </c:pt>
                <c:pt idx="28">
                  <c:v>503.44329433327846</c:v>
                </c:pt>
                <c:pt idx="29">
                  <c:v>503.44329433327846</c:v>
                </c:pt>
                <c:pt idx="30">
                  <c:v>503.44329433327846</c:v>
                </c:pt>
                <c:pt idx="31">
                  <c:v>503.44329433327846</c:v>
                </c:pt>
                <c:pt idx="32">
                  <c:v>503.44329433327846</c:v>
                </c:pt>
                <c:pt idx="33">
                  <c:v>503.44329433327846</c:v>
                </c:pt>
                <c:pt idx="34">
                  <c:v>503.44329433327846</c:v>
                </c:pt>
                <c:pt idx="35">
                  <c:v>503.44329433327846</c:v>
                </c:pt>
                <c:pt idx="36">
                  <c:v>503.44329433327846</c:v>
                </c:pt>
                <c:pt idx="37">
                  <c:v>503.44329433327846</c:v>
                </c:pt>
                <c:pt idx="38">
                  <c:v>503.44329433327846</c:v>
                </c:pt>
                <c:pt idx="39">
                  <c:v>503.44329433327846</c:v>
                </c:pt>
                <c:pt idx="40">
                  <c:v>503.44329433327846</c:v>
                </c:pt>
                <c:pt idx="41">
                  <c:v>503.44329433327846</c:v>
                </c:pt>
                <c:pt idx="42">
                  <c:v>503.44329433327846</c:v>
                </c:pt>
                <c:pt idx="43">
                  <c:v>503.44329433327846</c:v>
                </c:pt>
                <c:pt idx="44">
                  <c:v>503.44329433327846</c:v>
                </c:pt>
                <c:pt idx="45">
                  <c:v>503.44329433327846</c:v>
                </c:pt>
                <c:pt idx="46">
                  <c:v>503.44329433327846</c:v>
                </c:pt>
                <c:pt idx="47">
                  <c:v>503.44329433327846</c:v>
                </c:pt>
                <c:pt idx="48">
                  <c:v>503.44329433327846</c:v>
                </c:pt>
                <c:pt idx="49">
                  <c:v>503.44329433327846</c:v>
                </c:pt>
                <c:pt idx="50">
                  <c:v>503.44329433327846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C0-4234-97C6-3929290FFFAF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Data'!$W$265:$BU$265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5.968475002220031</c:v>
                </c:pt>
                <c:pt idx="21" formatCode="0.0">
                  <c:v>5.8719366611055301</c:v>
                </c:pt>
                <c:pt idx="22" formatCode="0.0">
                  <c:v>5.4645914083349805</c:v>
                </c:pt>
                <c:pt idx="23" formatCode="0.0">
                  <c:v>5.399852913038365</c:v>
                </c:pt>
                <c:pt idx="24" formatCode="0.0">
                  <c:v>5.3420840200191302</c:v>
                </c:pt>
                <c:pt idx="25" formatCode="0.0">
                  <c:v>5.2884279707659223</c:v>
                </c:pt>
                <c:pt idx="26" formatCode="0.0">
                  <c:v>5.2484598703890297</c:v>
                </c:pt>
                <c:pt idx="27" formatCode="0.0">
                  <c:v>5.1957557384651523</c:v>
                </c:pt>
                <c:pt idx="28" formatCode="0.0">
                  <c:v>5.1265840538047023</c:v>
                </c:pt>
                <c:pt idx="29" formatCode="0.0">
                  <c:v>5.0478678713272238</c:v>
                </c:pt>
                <c:pt idx="30" formatCode="0.0">
                  <c:v>4.9594782218949156</c:v>
                </c:pt>
                <c:pt idx="31" formatCode="0.0">
                  <c:v>4.8630320884285236</c:v>
                </c:pt>
                <c:pt idx="32" formatCode="0.0">
                  <c:v>4.7581105075881513</c:v>
                </c:pt>
                <c:pt idx="33" formatCode="0.0">
                  <c:v>4.6446338103341303</c:v>
                </c:pt>
                <c:pt idx="34" formatCode="0.0">
                  <c:v>4.5217140723309353</c:v>
                </c:pt>
                <c:pt idx="35" formatCode="0.0">
                  <c:v>4.3896426712586791</c:v>
                </c:pt>
                <c:pt idx="36" formatCode="0.0">
                  <c:v>4.2637100520019988</c:v>
                </c:pt>
                <c:pt idx="37" formatCode="0.0">
                  <c:v>4.1218731212607134</c:v>
                </c:pt>
                <c:pt idx="38" formatCode="0.0">
                  <c:v>3.9715048728521576</c:v>
                </c:pt>
                <c:pt idx="39" formatCode="0.0">
                  <c:v>3.811484587039121</c:v>
                </c:pt>
                <c:pt idx="40" formatCode="0.0">
                  <c:v>3.6428875612413267</c:v>
                </c:pt>
                <c:pt idx="41" formatCode="0.0">
                  <c:v>3.4628026724322312</c:v>
                </c:pt>
                <c:pt idx="42" formatCode="0.0">
                  <c:v>3.2693636432058897</c:v>
                </c:pt>
                <c:pt idx="43" formatCode="0.0">
                  <c:v>3.0646918072026232</c:v>
                </c:pt>
                <c:pt idx="44" formatCode="0.0">
                  <c:v>2.851459536841471</c:v>
                </c:pt>
                <c:pt idx="45" formatCode="0.0">
                  <c:v>2.6222841634313627</c:v>
                </c:pt>
                <c:pt idx="46" formatCode="0.0">
                  <c:v>2.38495324640727</c:v>
                </c:pt>
                <c:pt idx="47" formatCode="0.0">
                  <c:v>2.133312669392228</c:v>
                </c:pt>
                <c:pt idx="48" formatCode="0.0">
                  <c:v>1.8761012260850265</c:v>
                </c:pt>
                <c:pt idx="49" formatCode="0.0">
                  <c:v>1.6042312628281523</c:v>
                </c:pt>
                <c:pt idx="50" formatCode="0.0">
                  <c:v>1.3234399890146835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C0-4234-97C6-3929290F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239549701749393"/>
          <c:y val="0.31437060185185184"/>
          <c:w val="0.29627889245769956"/>
          <c:h val="0.378406018518518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7992376437230253"/>
          <c:h val="0.79417416501448834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Data'!$E$262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Data'!$W$262:$AV$262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0-4B55-9E90-232CD5D98052}"/>
            </c:ext>
          </c:extLst>
        </c:ser>
        <c:ser>
          <c:idx val="1"/>
          <c:order val="1"/>
          <c:tx>
            <c:strRef>
              <c:f>'Talnagögn | Numerical Data'!$E$261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Data'!$W$261:$AV$261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405.16545580981278</c:v>
                </c:pt>
                <c:pt idx="12">
                  <c:v>428.32083524965418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0-4B55-9E90-232CD5D98052}"/>
            </c:ext>
          </c:extLst>
        </c:ser>
        <c:ser>
          <c:idx val="0"/>
          <c:order val="2"/>
          <c:tx>
            <c:strRef>
              <c:f>'Talnagögn | Numerical Data'!$E$260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Data'!$W$260:$AV$260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0-4B55-9E90-232CD5D98052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rgbClr val="9D8E9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Data'!$W$267:$BU$267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1345.7552879941379</c:v>
                </c:pt>
                <c:pt idx="21">
                  <c:v>1258.64139186342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0-4B55-9E90-232CD5D98052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Data'!$W$266:$BU$266</c:f>
              <c:numCache>
                <c:formatCode>0</c:formatCode>
                <c:ptCount val="51"/>
                <c:pt idx="19">
                  <c:v>522.51012450550002</c:v>
                </c:pt>
                <c:pt idx="20">
                  <c:v>400.40782445710789</c:v>
                </c:pt>
                <c:pt idx="21">
                  <c:v>401.31640722861971</c:v>
                </c:pt>
                <c:pt idx="22">
                  <c:v>505.94329433327846</c:v>
                </c:pt>
                <c:pt idx="23">
                  <c:v>503.44329433327846</c:v>
                </c:pt>
                <c:pt idx="24">
                  <c:v>503.44329433327846</c:v>
                </c:pt>
                <c:pt idx="25">
                  <c:v>503.44329433327846</c:v>
                </c:pt>
                <c:pt idx="26">
                  <c:v>503.44329433327846</c:v>
                </c:pt>
                <c:pt idx="27">
                  <c:v>503.44329433327846</c:v>
                </c:pt>
                <c:pt idx="28">
                  <c:v>503.44329433327846</c:v>
                </c:pt>
                <c:pt idx="29">
                  <c:v>503.44329433327846</c:v>
                </c:pt>
                <c:pt idx="30">
                  <c:v>503.44329433327846</c:v>
                </c:pt>
                <c:pt idx="31">
                  <c:v>503.44329433327846</c:v>
                </c:pt>
                <c:pt idx="32">
                  <c:v>503.44329433327846</c:v>
                </c:pt>
                <c:pt idx="33">
                  <c:v>503.44329433327846</c:v>
                </c:pt>
                <c:pt idx="34">
                  <c:v>503.44329433327846</c:v>
                </c:pt>
                <c:pt idx="35">
                  <c:v>503.44329433327846</c:v>
                </c:pt>
                <c:pt idx="36">
                  <c:v>503.44329433327846</c:v>
                </c:pt>
                <c:pt idx="37">
                  <c:v>503.44329433327846</c:v>
                </c:pt>
                <c:pt idx="38">
                  <c:v>503.44329433327846</c:v>
                </c:pt>
                <c:pt idx="39">
                  <c:v>503.44329433327846</c:v>
                </c:pt>
                <c:pt idx="40">
                  <c:v>503.44329433327846</c:v>
                </c:pt>
                <c:pt idx="41">
                  <c:v>503.44329433327846</c:v>
                </c:pt>
                <c:pt idx="42">
                  <c:v>503.44329433327846</c:v>
                </c:pt>
                <c:pt idx="43">
                  <c:v>503.44329433327846</c:v>
                </c:pt>
                <c:pt idx="44">
                  <c:v>503.44329433327846</c:v>
                </c:pt>
                <c:pt idx="45">
                  <c:v>503.44329433327846</c:v>
                </c:pt>
                <c:pt idx="46">
                  <c:v>503.44329433327846</c:v>
                </c:pt>
                <c:pt idx="47">
                  <c:v>503.44329433327846</c:v>
                </c:pt>
                <c:pt idx="48">
                  <c:v>503.44329433327846</c:v>
                </c:pt>
                <c:pt idx="49">
                  <c:v>503.44329433327846</c:v>
                </c:pt>
                <c:pt idx="50">
                  <c:v>503.44329433327846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0-4B55-9E90-232CD5D98052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Data'!$W$265:$BU$265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5.968475002220031</c:v>
                </c:pt>
                <c:pt idx="21" formatCode="0.0">
                  <c:v>5.8719366611055301</c:v>
                </c:pt>
                <c:pt idx="22" formatCode="0.0">
                  <c:v>5.4645914083349805</c:v>
                </c:pt>
                <c:pt idx="23" formatCode="0.0">
                  <c:v>5.399852913038365</c:v>
                </c:pt>
                <c:pt idx="24" formatCode="0.0">
                  <c:v>5.3420840200191302</c:v>
                </c:pt>
                <c:pt idx="25" formatCode="0.0">
                  <c:v>5.2884279707659223</c:v>
                </c:pt>
                <c:pt idx="26" formatCode="0.0">
                  <c:v>5.2484598703890297</c:v>
                </c:pt>
                <c:pt idx="27" formatCode="0.0">
                  <c:v>5.1957557384651523</c:v>
                </c:pt>
                <c:pt idx="28" formatCode="0.0">
                  <c:v>5.1265840538047023</c:v>
                </c:pt>
                <c:pt idx="29" formatCode="0.0">
                  <c:v>5.0478678713272238</c:v>
                </c:pt>
                <c:pt idx="30" formatCode="0.0">
                  <c:v>4.9594782218949156</c:v>
                </c:pt>
                <c:pt idx="31" formatCode="0.0">
                  <c:v>4.8630320884285236</c:v>
                </c:pt>
                <c:pt idx="32" formatCode="0.0">
                  <c:v>4.7581105075881513</c:v>
                </c:pt>
                <c:pt idx="33" formatCode="0.0">
                  <c:v>4.6446338103341303</c:v>
                </c:pt>
                <c:pt idx="34" formatCode="0.0">
                  <c:v>4.5217140723309353</c:v>
                </c:pt>
                <c:pt idx="35" formatCode="0.0">
                  <c:v>4.3896426712586791</c:v>
                </c:pt>
                <c:pt idx="36" formatCode="0.0">
                  <c:v>4.2637100520019988</c:v>
                </c:pt>
                <c:pt idx="37" formatCode="0.0">
                  <c:v>4.1218731212607134</c:v>
                </c:pt>
                <c:pt idx="38" formatCode="0.0">
                  <c:v>3.9715048728521576</c:v>
                </c:pt>
                <c:pt idx="39" formatCode="0.0">
                  <c:v>3.811484587039121</c:v>
                </c:pt>
                <c:pt idx="40" formatCode="0.0">
                  <c:v>3.6428875612413267</c:v>
                </c:pt>
                <c:pt idx="41" formatCode="0.0">
                  <c:v>3.4628026724322312</c:v>
                </c:pt>
                <c:pt idx="42" formatCode="0.0">
                  <c:v>3.2693636432058897</c:v>
                </c:pt>
                <c:pt idx="43" formatCode="0.0">
                  <c:v>3.0646918072026232</c:v>
                </c:pt>
                <c:pt idx="44" formatCode="0.0">
                  <c:v>2.851459536841471</c:v>
                </c:pt>
                <c:pt idx="45" formatCode="0.0">
                  <c:v>2.6222841634313627</c:v>
                </c:pt>
                <c:pt idx="46" formatCode="0.0">
                  <c:v>2.38495324640727</c:v>
                </c:pt>
                <c:pt idx="47" formatCode="0.0">
                  <c:v>2.133312669392228</c:v>
                </c:pt>
                <c:pt idx="48" formatCode="0.0">
                  <c:v>1.8761012260850265</c:v>
                </c:pt>
                <c:pt idx="49" formatCode="0.0">
                  <c:v>1.6042312628281523</c:v>
                </c:pt>
                <c:pt idx="50" formatCode="0.0">
                  <c:v>1.3234399890146835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0-4B55-9E90-232CD5D9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829574592885842"/>
          <c:y val="0.3026460618116722"/>
          <c:w val="0.30874301436757412"/>
          <c:h val="0.392664618909340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039179444674679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Data'!$E$226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Data'!$W$226:$AV$226</c15:sqref>
                  </c15:fullRef>
                </c:ext>
              </c:extLst>
              <c:f>'Talnagögn | Numerical Data'!$W$226:$AP$226</c:f>
              <c:numCache>
                <c:formatCode>0</c:formatCode>
                <c:ptCount val="20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8-4BE6-9422-B02A0499417A}"/>
            </c:ext>
          </c:extLst>
        </c:ser>
        <c:ser>
          <c:idx val="2"/>
          <c:order val="1"/>
          <c:tx>
            <c:strRef>
              <c:f>'Talnagögn | Numerical Data'!$E$228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9E5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Data'!$W$228:$AV$228</c15:sqref>
                  </c15:fullRef>
                </c:ext>
              </c:extLst>
              <c:f>'Talnagögn | Numerical Data'!$W$228:$AP$228</c:f>
              <c:numCache>
                <c:formatCode>0</c:formatCode>
                <c:ptCount val="20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8-4BE6-9422-B02A0499417A}"/>
            </c:ext>
          </c:extLst>
        </c:ser>
        <c:ser>
          <c:idx val="1"/>
          <c:order val="2"/>
          <c:tx>
            <c:strRef>
              <c:f>'Talnagögn | Numerical Data'!$E$227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Data'!$W$227:$AV$227</c15:sqref>
                  </c15:fullRef>
                </c:ext>
              </c:extLst>
              <c:f>'Talnagögn | Numerical Data'!$W$227:$AP$227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8-4BE6-9422-B02A0499417A}"/>
            </c:ext>
          </c:extLst>
        </c:ser>
        <c:ser>
          <c:idx val="3"/>
          <c:order val="3"/>
          <c:tx>
            <c:strRef>
              <c:f>'Talnagögn | Numerical Data'!$E$229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Data'!$W$229:$AV$229</c15:sqref>
                  </c15:fullRef>
                </c:ext>
              </c:extLst>
              <c:f>'Talnagögn | Numerical Data'!$W$229:$AP$229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203.07099512084417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8-4BE6-9422-B02A0499417A}"/>
            </c:ext>
          </c:extLst>
        </c:ser>
        <c:ser>
          <c:idx val="5"/>
          <c:order val="4"/>
          <c:tx>
            <c:strRef>
              <c:f>'Talnagögn | Numerical Data'!$E$231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Data'!$W$231:$AV$231</c15:sqref>
                  </c15:fullRef>
                </c:ext>
              </c:extLst>
              <c:f>'Talnagögn | Numerical Data'!$W$231:$AP$231</c:f>
              <c:numCache>
                <c:formatCode>0</c:formatCode>
                <c:ptCount val="20"/>
                <c:pt idx="0">
                  <c:v>119.26047094208158</c:v>
                </c:pt>
                <c:pt idx="1">
                  <c:v>129.44840884767729</c:v>
                </c:pt>
                <c:pt idx="2">
                  <c:v>150.13672395880565</c:v>
                </c:pt>
                <c:pt idx="3">
                  <c:v>188.7494684116991</c:v>
                </c:pt>
                <c:pt idx="4">
                  <c:v>172.64175584137766</c:v>
                </c:pt>
                <c:pt idx="5">
                  <c:v>194.72300000000001</c:v>
                </c:pt>
                <c:pt idx="6">
                  <c:v>183.37799999999999</c:v>
                </c:pt>
                <c:pt idx="7">
                  <c:v>175.06768</c:v>
                </c:pt>
                <c:pt idx="8">
                  <c:v>176.928</c:v>
                </c:pt>
                <c:pt idx="9">
                  <c:v>206.00103132749297</c:v>
                </c:pt>
                <c:pt idx="10">
                  <c:v>172.26500096927683</c:v>
                </c:pt>
                <c:pt idx="11">
                  <c:v>162.99524576158018</c:v>
                </c:pt>
                <c:pt idx="12">
                  <c:v>151.91344102803788</c:v>
                </c:pt>
                <c:pt idx="13">
                  <c:v>164.66100135548007</c:v>
                </c:pt>
                <c:pt idx="14">
                  <c:v>175.37661233554124</c:v>
                </c:pt>
                <c:pt idx="15">
                  <c:v>177.2397261242881</c:v>
                </c:pt>
                <c:pt idx="16">
                  <c:v>166.22976688024966</c:v>
                </c:pt>
                <c:pt idx="17">
                  <c:v>177.8928390442361</c:v>
                </c:pt>
                <c:pt idx="18">
                  <c:v>176.6385789664966</c:v>
                </c:pt>
                <c:pt idx="19">
                  <c:v>223.29619818990452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18-4BE6-9422-B02A0499417A}"/>
            </c:ext>
          </c:extLst>
        </c:ser>
        <c:ser>
          <c:idx val="4"/>
          <c:order val="5"/>
          <c:tx>
            <c:strRef>
              <c:f>'Talnagögn | Numerical Data'!$E$230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Data'!$W$230:$AV$230</c15:sqref>
                  </c15:fullRef>
                </c:ext>
              </c:extLst>
              <c:f>'Talnagögn | Numerical Data'!$W$230:$AP$230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164.58965162753336</c:v>
                </c:pt>
                <c:pt idx="13">
                  <c:v>182.47701962243832</c:v>
                </c:pt>
                <c:pt idx="14">
                  <c:v>194.37435453854647</c:v>
                </c:pt>
                <c:pt idx="15">
                  <c:v>198.14512441654921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18-4BE6-9422-B02A0499417A}"/>
            </c:ext>
          </c:extLst>
        </c:ser>
        <c:ser>
          <c:idx val="6"/>
          <c:order val="6"/>
          <c:tx>
            <c:strRef>
              <c:f>'Talnagögn | Numerical Data'!$E$232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rgbClr val="0E547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214.30164332811569</c:v>
                </c:pt>
                <c:pt idx="2">
                  <c:v>215.8336624892838</c:v>
                </c:pt>
                <c:pt idx="3">
                  <c:v>208.9615689366662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102.82225724651583</c:v>
                </c:pt>
                <c:pt idx="8">
                  <c:v>98.852644261966944</c:v>
                </c:pt>
                <c:pt idx="9">
                  <c:v>117.37447230447314</c:v>
                </c:pt>
                <c:pt idx="10">
                  <c:v>116.13287890779705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76.653020122222671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18-4BE6-9422-B02A0499417A}"/>
            </c:ext>
          </c:extLst>
        </c:ser>
        <c:ser>
          <c:idx val="7"/>
          <c:order val="7"/>
          <c:tx>
            <c:strRef>
              <c:f>'Talnagögn | Numerical Data'!$E$236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DED9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Data'!$W$236:$AV$236</c15:sqref>
                  </c15:fullRef>
                </c:ext>
              </c:extLst>
              <c:f>'Talnagögn | Numerical Data'!$W$236:$AP$236</c:f>
              <c:numCache>
                <c:formatCode>0</c:formatCode>
                <c:ptCount val="20"/>
                <c:pt idx="0">
                  <c:v>329.90216404917919</c:v>
                </c:pt>
                <c:pt idx="1">
                  <c:v>373.42949375567559</c:v>
                </c:pt>
                <c:pt idx="2">
                  <c:v>381.92367612503494</c:v>
                </c:pt>
                <c:pt idx="3">
                  <c:v>326.57783497731452</c:v>
                </c:pt>
                <c:pt idx="4">
                  <c:v>224.01659864359726</c:v>
                </c:pt>
                <c:pt idx="5">
                  <c:v>186.63265476315883</c:v>
                </c:pt>
                <c:pt idx="6">
                  <c:v>184.52999078416087</c:v>
                </c:pt>
                <c:pt idx="7">
                  <c:v>149.91217636551255</c:v>
                </c:pt>
                <c:pt idx="8">
                  <c:v>141.06460945502067</c:v>
                </c:pt>
                <c:pt idx="9">
                  <c:v>113.87893151479784</c:v>
                </c:pt>
                <c:pt idx="10">
                  <c:v>144.13956560727775</c:v>
                </c:pt>
                <c:pt idx="11">
                  <c:v>134.61455682852875</c:v>
                </c:pt>
                <c:pt idx="12">
                  <c:v>118.79691081451256</c:v>
                </c:pt>
                <c:pt idx="13">
                  <c:v>134.81125802958877</c:v>
                </c:pt>
                <c:pt idx="14">
                  <c:v>139.34396779855251</c:v>
                </c:pt>
                <c:pt idx="15">
                  <c:v>112.17182898212423</c:v>
                </c:pt>
                <c:pt idx="16">
                  <c:v>116.98458449531699</c:v>
                </c:pt>
                <c:pt idx="17">
                  <c:v>183.64243544475994</c:v>
                </c:pt>
                <c:pt idx="18">
                  <c:v>143.31145105840505</c:v>
                </c:pt>
                <c:pt idx="19">
                  <c:v>171.47592974855161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18-4BE6-9422-B02A0499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1338937895920906"/>
          <c:y val="0.20943597367115019"/>
          <c:w val="0.28661062104079094"/>
          <c:h val="0.62226096706922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62067241594796E-2"/>
          <c:y val="3.1571584669814787E-2"/>
          <c:w val="0.62862065186648941"/>
          <c:h val="0.8837108024764597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'Skuldbindingar | Obligations'!$AC$11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Data'!$W$213:$AV$213</c15:sqref>
                  </c15:fullRef>
                </c:ext>
              </c:extLst>
              <c:f>'Talnagögn | Numerical Data'!$W$213:$AP$213</c:f>
              <c:numCache>
                <c:formatCode>0</c:formatCode>
                <c:ptCount val="20"/>
                <c:pt idx="0">
                  <c:v>6649.0651614089793</c:v>
                </c:pt>
                <c:pt idx="1">
                  <c:v>6701.8993151523891</c:v>
                </c:pt>
                <c:pt idx="2">
                  <c:v>6608.2128435150253</c:v>
                </c:pt>
                <c:pt idx="3">
                  <c:v>6653.3721634665408</c:v>
                </c:pt>
                <c:pt idx="4">
                  <c:v>6614.9226945775981</c:v>
                </c:pt>
                <c:pt idx="5">
                  <c:v>6555.7447263435361</c:v>
                </c:pt>
                <c:pt idx="6">
                  <c:v>6499.8654925610545</c:v>
                </c:pt>
                <c:pt idx="7">
                  <c:v>6472.5162741135027</c:v>
                </c:pt>
                <c:pt idx="8">
                  <c:v>6438.3935936847574</c:v>
                </c:pt>
                <c:pt idx="9">
                  <c:v>6399.3362065434758</c:v>
                </c:pt>
                <c:pt idx="10">
                  <c:v>6357.262926227706</c:v>
                </c:pt>
                <c:pt idx="11">
                  <c:v>6304.5506896087963</c:v>
                </c:pt>
                <c:pt idx="12">
                  <c:v>6242.2890424568277</c:v>
                </c:pt>
                <c:pt idx="13">
                  <c:v>6185.5200768583882</c:v>
                </c:pt>
                <c:pt idx="14">
                  <c:v>6163.9282828915193</c:v>
                </c:pt>
                <c:pt idx="15">
                  <c:v>6154.2887892621393</c:v>
                </c:pt>
                <c:pt idx="16">
                  <c:v>6134.8460844579959</c:v>
                </c:pt>
                <c:pt idx="17">
                  <c:v>6130.5054274405193</c:v>
                </c:pt>
                <c:pt idx="18">
                  <c:v>6162.5485425183797</c:v>
                </c:pt>
                <c:pt idx="19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E-4E4E-B5F6-93F0DC31E60C}"/>
            </c:ext>
          </c:extLst>
        </c:ser>
        <c:ser>
          <c:idx val="2"/>
          <c:order val="1"/>
          <c:tx>
            <c:strRef>
              <c:f>'Talnagögn | Numerical Data'!$E$212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Data'!$W$212:$AV$212</c15:sqref>
                  </c15:fullRef>
                </c:ext>
              </c:extLst>
              <c:f>'Talnagögn | Numerical Data'!$W$212:$AP$212</c:f>
              <c:numCache>
                <c:formatCode>0</c:formatCode>
                <c:ptCount val="20"/>
                <c:pt idx="0">
                  <c:v>3220.2718123627242</c:v>
                </c:pt>
                <c:pt idx="1">
                  <c:v>3356.1555692436041</c:v>
                </c:pt>
                <c:pt idx="2">
                  <c:v>3528.5437860388224</c:v>
                </c:pt>
                <c:pt idx="3">
                  <c:v>3388.5249090412976</c:v>
                </c:pt>
                <c:pt idx="4">
                  <c:v>3254.4479591854424</c:v>
                </c:pt>
                <c:pt idx="5">
                  <c:v>3139.1704679084478</c:v>
                </c:pt>
                <c:pt idx="6">
                  <c:v>3029.5122005057137</c:v>
                </c:pt>
                <c:pt idx="7">
                  <c:v>2949.46371237119</c:v>
                </c:pt>
                <c:pt idx="8">
                  <c:v>2938.1340536281186</c:v>
                </c:pt>
                <c:pt idx="9">
                  <c:v>2985.5415273791432</c:v>
                </c:pt>
                <c:pt idx="10">
                  <c:v>2998.3862349422639</c:v>
                </c:pt>
                <c:pt idx="11">
                  <c:v>2984.1790957548146</c:v>
                </c:pt>
                <c:pt idx="12">
                  <c:v>3013.4163693499709</c:v>
                </c:pt>
                <c:pt idx="13">
                  <c:v>3053.8264109312295</c:v>
                </c:pt>
                <c:pt idx="14">
                  <c:v>2969.484821446541</c:v>
                </c:pt>
                <c:pt idx="15">
                  <c:v>2814.0368990992233</c:v>
                </c:pt>
                <c:pt idx="16">
                  <c:v>2869.2599845523096</c:v>
                </c:pt>
                <c:pt idx="17">
                  <c:v>2876.9015034267459</c:v>
                </c:pt>
                <c:pt idx="18">
                  <c:v>2809.1429125135783</c:v>
                </c:pt>
                <c:pt idx="19">
                  <c:v>2869.5453175510966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E-4E4E-B5F6-93F0DC31E60C}"/>
            </c:ext>
          </c:extLst>
        </c:ser>
        <c:ser>
          <c:idx val="0"/>
          <c:order val="2"/>
          <c:tx>
            <c:strRef>
              <c:f>'Talnagögn | Numerical Data'!$E$210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rgbClr val="FF7A6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Data'!$W$210:$AV$210</c15:sqref>
                  </c15:fullRef>
                </c:ext>
              </c:extLst>
              <c:f>'Talnagögn | Numerical Data'!$W$210:$AP$210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1771.6683497563386</c:v>
                </c:pt>
                <c:pt idx="12">
                  <c:v>1824.7934949065466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E-4E4E-B5F6-93F0DC31E60C}"/>
            </c:ext>
          </c:extLst>
        </c:ser>
        <c:ser>
          <c:idx val="1"/>
          <c:order val="3"/>
          <c:tx>
            <c:strRef>
              <c:f>'Talnagögn | Numerical Data'!$E$211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Data'!$W$211:$AV$211</c15:sqref>
                  </c15:fullRef>
                </c:ext>
              </c:extLst>
              <c:f>'Talnagögn | Numerical Data'!$W$211:$AP$211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E-4E4E-B5F6-93F0DC31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0090030585156729E-3"/>
              <c:y val="0.27399502583694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95990831621916"/>
          <c:y val="0.3579076304907437"/>
          <c:w val="0.2632435601352292"/>
          <c:h val="0.284184509465172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323376139807235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Data'!$E$226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Data'!$W$226:$AV$226</c15:sqref>
                  </c15:fullRef>
                </c:ext>
              </c:extLst>
              <c:f>'Talnagögn | Numerical Data'!$W$226:$AP$226</c:f>
              <c:numCache>
                <c:formatCode>0</c:formatCode>
                <c:ptCount val="20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7-4F1F-A734-46CCF74264D6}"/>
            </c:ext>
          </c:extLst>
        </c:ser>
        <c:ser>
          <c:idx val="2"/>
          <c:order val="1"/>
          <c:tx>
            <c:strRef>
              <c:f>'Talnagögn | Numerical Data'!$E$228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Data'!$W$228:$AV$228</c15:sqref>
                  </c15:fullRef>
                </c:ext>
              </c:extLst>
              <c:f>'Talnagögn | Numerical Data'!$W$228:$AP$228</c:f>
              <c:numCache>
                <c:formatCode>0</c:formatCode>
                <c:ptCount val="20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7-4F1F-A734-46CCF74264D6}"/>
            </c:ext>
          </c:extLst>
        </c:ser>
        <c:ser>
          <c:idx val="1"/>
          <c:order val="2"/>
          <c:tx>
            <c:strRef>
              <c:f>'Talnagögn | Numerical Data'!$E$227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Data'!$W$227:$AV$227</c15:sqref>
                  </c15:fullRef>
                </c:ext>
              </c:extLst>
              <c:f>'Talnagögn | Numerical Data'!$W$227:$AP$227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7-4F1F-A734-46CCF74264D6}"/>
            </c:ext>
          </c:extLst>
        </c:ser>
        <c:ser>
          <c:idx val="3"/>
          <c:order val="3"/>
          <c:tx>
            <c:strRef>
              <c:f>'Talnagögn | Numerical Data'!$E$229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Data'!$W$229:$AV$229</c15:sqref>
                  </c15:fullRef>
                </c:ext>
              </c:extLst>
              <c:f>'Talnagögn | Numerical Data'!$W$229:$AP$229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7-4F1F-A734-46CCF74264D6}"/>
            </c:ext>
          </c:extLst>
        </c:ser>
        <c:ser>
          <c:idx val="5"/>
          <c:order val="4"/>
          <c:tx>
            <c:strRef>
              <c:f>'Talnagögn | Numerical Data'!$E$231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Data'!$W$231:$AV$231</c15:sqref>
                  </c15:fullRef>
                </c:ext>
              </c:extLst>
              <c:f>'Talnagögn | Numerical Data'!$W$231:$AP$231</c:f>
              <c:numCache>
                <c:formatCode>0</c:formatCode>
                <c:ptCount val="20"/>
                <c:pt idx="0">
                  <c:v>119.26047094208158</c:v>
                </c:pt>
                <c:pt idx="1">
                  <c:v>129.44840884767729</c:v>
                </c:pt>
                <c:pt idx="2">
                  <c:v>150.13672395880565</c:v>
                </c:pt>
                <c:pt idx="3">
                  <c:v>188.7494684116991</c:v>
                </c:pt>
                <c:pt idx="4">
                  <c:v>172.64175584137766</c:v>
                </c:pt>
                <c:pt idx="5">
                  <c:v>194.72300000000001</c:v>
                </c:pt>
                <c:pt idx="6">
                  <c:v>183.37799999999999</c:v>
                </c:pt>
                <c:pt idx="7">
                  <c:v>175.06768</c:v>
                </c:pt>
                <c:pt idx="8">
                  <c:v>176.928</c:v>
                </c:pt>
                <c:pt idx="9">
                  <c:v>206.00103132749297</c:v>
                </c:pt>
                <c:pt idx="10">
                  <c:v>172.26500096927683</c:v>
                </c:pt>
                <c:pt idx="11">
                  <c:v>162.99524576158018</c:v>
                </c:pt>
                <c:pt idx="12">
                  <c:v>151.91344102803788</c:v>
                </c:pt>
                <c:pt idx="13">
                  <c:v>164.66100135548007</c:v>
                </c:pt>
                <c:pt idx="14">
                  <c:v>175.37661233554124</c:v>
                </c:pt>
                <c:pt idx="15">
                  <c:v>177.2397261242881</c:v>
                </c:pt>
                <c:pt idx="16">
                  <c:v>166.22976688024966</c:v>
                </c:pt>
                <c:pt idx="17">
                  <c:v>177.8928390442361</c:v>
                </c:pt>
                <c:pt idx="18">
                  <c:v>176.6385789664966</c:v>
                </c:pt>
                <c:pt idx="19">
                  <c:v>223.29619818990452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7-4F1F-A734-46CCF74264D6}"/>
            </c:ext>
          </c:extLst>
        </c:ser>
        <c:ser>
          <c:idx val="7"/>
          <c:order val="5"/>
          <c:tx>
            <c:strRef>
              <c:f>'Talnagögn | Numerical Data'!$E$236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Data'!$W$236:$AV$236</c15:sqref>
                  </c15:fullRef>
                </c:ext>
              </c:extLst>
              <c:f>'Talnagögn | Numerical Data'!$W$236:$AP$236</c:f>
              <c:numCache>
                <c:formatCode>0</c:formatCode>
                <c:ptCount val="20"/>
                <c:pt idx="0">
                  <c:v>329.90216404917919</c:v>
                </c:pt>
                <c:pt idx="1">
                  <c:v>373.42949375567559</c:v>
                </c:pt>
                <c:pt idx="2">
                  <c:v>381.92367612503494</c:v>
                </c:pt>
                <c:pt idx="3">
                  <c:v>326.57783497731452</c:v>
                </c:pt>
                <c:pt idx="4">
                  <c:v>224.01659864359726</c:v>
                </c:pt>
                <c:pt idx="5">
                  <c:v>186.63265476315883</c:v>
                </c:pt>
                <c:pt idx="6">
                  <c:v>184.52999078416087</c:v>
                </c:pt>
                <c:pt idx="7">
                  <c:v>149.91217636551255</c:v>
                </c:pt>
                <c:pt idx="8">
                  <c:v>141.06460945502067</c:v>
                </c:pt>
                <c:pt idx="9">
                  <c:v>113.87893151479784</c:v>
                </c:pt>
                <c:pt idx="10">
                  <c:v>144.13956560727775</c:v>
                </c:pt>
                <c:pt idx="11">
                  <c:v>134.61455682852875</c:v>
                </c:pt>
                <c:pt idx="12">
                  <c:v>118.79691081451256</c:v>
                </c:pt>
                <c:pt idx="13">
                  <c:v>134.81125802958877</c:v>
                </c:pt>
                <c:pt idx="14">
                  <c:v>139.34396779855251</c:v>
                </c:pt>
                <c:pt idx="15">
                  <c:v>112.17182898212423</c:v>
                </c:pt>
                <c:pt idx="16">
                  <c:v>116.98458449531699</c:v>
                </c:pt>
                <c:pt idx="17">
                  <c:v>183.64243544475994</c:v>
                </c:pt>
                <c:pt idx="18">
                  <c:v>143.31145105840505</c:v>
                </c:pt>
                <c:pt idx="19">
                  <c:v>171.47592974855161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67-4F1F-A734-46CCF74264D6}"/>
            </c:ext>
          </c:extLst>
        </c:ser>
        <c:ser>
          <c:idx val="4"/>
          <c:order val="6"/>
          <c:tx>
            <c:strRef>
              <c:f>'Talnagögn | Numerical Data'!$E$230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Data'!$W$230:$AV$230</c15:sqref>
                  </c15:fullRef>
                </c:ext>
              </c:extLst>
              <c:f>'Talnagögn | Numerical Data'!$W$230:$AP$230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164.58965162753336</c:v>
                </c:pt>
                <c:pt idx="13">
                  <c:v>182.47701962243832</c:v>
                </c:pt>
                <c:pt idx="14">
                  <c:v>194.37435453854647</c:v>
                </c:pt>
                <c:pt idx="15">
                  <c:v>198.14512441654921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67-4F1F-A734-46CCF74264D6}"/>
            </c:ext>
          </c:extLst>
        </c:ser>
        <c:ser>
          <c:idx val="6"/>
          <c:order val="7"/>
          <c:tx>
            <c:strRef>
              <c:f>'Talnagögn | Numerical Data'!$E$232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rgbClr val="0E547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214.30164332811569</c:v>
                </c:pt>
                <c:pt idx="2">
                  <c:v>215.8336624892838</c:v>
                </c:pt>
                <c:pt idx="3">
                  <c:v>208.9615689366662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102.82225724651583</c:v>
                </c:pt>
                <c:pt idx="8">
                  <c:v>98.852644261966944</c:v>
                </c:pt>
                <c:pt idx="9">
                  <c:v>117.37447230447314</c:v>
                </c:pt>
                <c:pt idx="10">
                  <c:v>116.13287890779705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76.653020122222671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67-4F1F-A734-46CCF742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25516089334986974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C729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B-4848-9631-07F7492460C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BB-4848-9631-07F7492460CF}"/>
              </c:ext>
            </c:extLst>
          </c:dPt>
          <c:dPt>
            <c:idx val="2"/>
            <c:invertIfNegative val="0"/>
            <c:bubble3D val="0"/>
            <c:spPr>
              <a:solidFill>
                <a:srgbClr val="33CAB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4BB-4848-9631-07F7492460C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B-4848-9631-07F7492460C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BB-4848-9631-07F7492460CF}"/>
              </c:ext>
            </c:extLst>
          </c:dPt>
          <c:cat>
            <c:strRef>
              <c:f>'Talnagögn | Numerical Data'!$D$272:$D$276</c:f>
              <c:strCache>
                <c:ptCount val="5"/>
                <c:pt idx="0">
                  <c:v>Skógar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Annað</c:v>
                </c:pt>
              </c:strCache>
            </c:strRef>
          </c:cat>
          <c:val>
            <c:numRef>
              <c:f>'Talnagögn | Numerical Data'!$AO$272:$AO$276</c:f>
              <c:numCache>
                <c:formatCode>0</c:formatCode>
                <c:ptCount val="5"/>
                <c:pt idx="0">
                  <c:v>-536.85907215306759</c:v>
                </c:pt>
                <c:pt idx="1">
                  <c:v>1634.6762937068095</c:v>
                </c:pt>
                <c:pt idx="2">
                  <c:v>5022.57673231832</c:v>
                </c:pt>
                <c:pt idx="3">
                  <c:v>17.149517784685422</c:v>
                </c:pt>
                <c:pt idx="4">
                  <c:v>25.005070861631793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BB-4848-9631-07F74924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4628515625"/>
          <c:y val="6.3361111111111118E-2"/>
          <c:w val="0.49759947916666669"/>
          <c:h val="0.8846212962962962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22-4CAF-BED2-EBD442EFE9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22-4CAF-BED2-EBD442EFE93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722-4CAF-BED2-EBD442EFE93C}"/>
              </c:ext>
            </c:extLst>
          </c:dPt>
          <c:dPt>
            <c:idx val="3"/>
            <c:bubble3D val="0"/>
            <c:spPr>
              <a:solidFill>
                <a:srgbClr val="FF7A6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722-4CAF-BED2-EBD442EFE93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19B-43FB-BE96-F6767F8BAD22}"/>
              </c:ext>
            </c:extLst>
          </c:dPt>
          <c:dLbls>
            <c:dLbl>
              <c:idx val="0"/>
              <c:layout>
                <c:manualLayout>
                  <c:x val="0.23681311875418717"/>
                  <c:y val="0.14556424483676736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Samfélagslosun</a:t>
                    </a:r>
                    <a:endParaRPr lang="en-US" b="1" baseline="0"/>
                  </a:p>
                  <a:p>
                    <a:fld id="{434012F1-7D05-428E-A073-9BB80F980C9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CO₂-íg.</a:t>
                    </a:r>
                    <a:endParaRPr lang="en-US" baseline="0"/>
                  </a:p>
                  <a:p>
                    <a:fld id="{146AD48A-2C81-41AB-8E05-558C9B077E63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722-4CAF-BED2-EBD442EFE9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2-4CAF-BED2-EBD442EFE93C}"/>
                </c:ext>
              </c:extLst>
            </c:dLbl>
            <c:dLbl>
              <c:idx val="2"/>
              <c:layout>
                <c:manualLayout>
                  <c:x val="-0.2429866208917999"/>
                  <c:y val="-0.18962631427038115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Landnotkun</a:t>
                    </a:r>
                    <a:endParaRPr lang="en-US" b="1" baseline="0"/>
                  </a:p>
                  <a:p>
                    <a:fld id="{039C6528-AD53-4F88-A7BA-69EADC9F42D1}" type="VALUE">
                      <a:rPr lang="en-US"/>
                      <a:pPr/>
                      <a:t>[VALUE]</a:t>
                    </a:fld>
                    <a:r>
                      <a:rPr lang="en-US"/>
                      <a:t> þús. tonn CO</a:t>
                    </a:r>
                    <a:r>
                      <a:rPr lang="en-US" baseline="-25000"/>
                      <a:t>₂</a:t>
                    </a:r>
                    <a:r>
                      <a:rPr lang="en-US"/>
                      <a:t>-íg.</a:t>
                    </a:r>
                    <a:endParaRPr lang="en-US" baseline="0"/>
                  </a:p>
                  <a:p>
                    <a:fld id="{8C66DDBB-79A1-4BE0-A5E1-D40D0BCA548C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722-4CAF-BED2-EBD442EFE93C}"/>
                </c:ext>
              </c:extLst>
            </c:dLbl>
            <c:dLbl>
              <c:idx val="3"/>
              <c:layout>
                <c:manualLayout>
                  <c:x val="0.2175912746994641"/>
                  <c:y val="-0.1542980995269735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ETS staðbundinn iðnaður</a:t>
                    </a:r>
                  </a:p>
                  <a:p>
                    <a:r>
                      <a:rPr lang="en-US" sz="1100" b="0"/>
                      <a:t>1889 þús. tonn CO₂-íg. </a:t>
                    </a:r>
                  </a:p>
                  <a:p>
                    <a:r>
                      <a:rPr lang="en-US" sz="1100" b="0"/>
                      <a:t>17%</a:t>
                    </a:r>
                    <a:endParaRPr lang="en-US" sz="1050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124719921083284"/>
                      <c:h val="0.18867097552113718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B722-4CAF-BED2-EBD442EFE93C}"/>
                </c:ext>
              </c:extLst>
            </c:dLbl>
            <c:dLbl>
              <c:idx val="4"/>
              <c:layout>
                <c:manualLayout>
                  <c:x val="0.23066212865667571"/>
                  <c:y val="3.493541876082419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Innanlandsflug (CO₂)</a:t>
                    </a:r>
                    <a:endParaRPr lang="en-US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F16CDF37-C4AB-4546-B75C-EA8BA813CDAD}" type="VALU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CO₂-íg.</a:t>
                    </a:r>
                    <a:endParaRPr lang="en-US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7654823B-7DFF-49A3-A3E2-C251CE0DBDC7}" type="PERCENTAG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19B-43FB-BE96-F6767F8BA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'Skuldbindingar | Obligations'!$F$9:$F$13</c:f>
              <c:numCache>
                <c:formatCode>0</c:formatCode>
                <c:ptCount val="5"/>
                <c:pt idx="0">
                  <c:v>2869.5453175510966</c:v>
                </c:pt>
                <c:pt idx="1">
                  <c:v>0</c:v>
                </c:pt>
                <c:pt idx="2">
                  <c:v>6215.9199783937211</c:v>
                </c:pt>
                <c:pt idx="3">
                  <c:v>1889.154</c:v>
                </c:pt>
                <c:pt idx="4">
                  <c:v>20.344146606666669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'Skuldbindingar | Obligations'!#REF!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'Skuldbindingar | Obligations'!$A$15:$A$18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B722-4CAF-BED2-EBD442EFE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'Talnagögn | Numerical Data'!$D$216</c:f>
          <c:strCache>
            <c:ptCount val="1"/>
            <c:pt idx="0">
              <c:v>Sviðsmynd byggð á aðgerðum stjórvalda</c:v>
            </c:pt>
          </c:strCache>
        </c:strRef>
      </c:tx>
      <c:layout>
        <c:manualLayout>
          <c:xMode val="edge"/>
          <c:yMode val="edge"/>
          <c:x val="0.90580871432094778"/>
          <c:y val="1.23074090360124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979348223651"/>
          <c:h val="0.878400535967203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Data'!$D$213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Data'!$W$213:$AP$213</c:f>
              <c:numCache>
                <c:formatCode>0</c:formatCode>
                <c:ptCount val="20"/>
                <c:pt idx="0">
                  <c:v>6649.0651614089793</c:v>
                </c:pt>
                <c:pt idx="1">
                  <c:v>6701.8993151523891</c:v>
                </c:pt>
                <c:pt idx="2">
                  <c:v>6608.2128435150253</c:v>
                </c:pt>
                <c:pt idx="3">
                  <c:v>6653.3721634665408</c:v>
                </c:pt>
                <c:pt idx="4">
                  <c:v>6614.9226945775981</c:v>
                </c:pt>
                <c:pt idx="5">
                  <c:v>6555.7447263435361</c:v>
                </c:pt>
                <c:pt idx="6">
                  <c:v>6499.8654925610545</c:v>
                </c:pt>
                <c:pt idx="7">
                  <c:v>6472.5162741135027</c:v>
                </c:pt>
                <c:pt idx="8">
                  <c:v>6438.3935936847574</c:v>
                </c:pt>
                <c:pt idx="9">
                  <c:v>6399.3362065434758</c:v>
                </c:pt>
                <c:pt idx="10">
                  <c:v>6357.262926227706</c:v>
                </c:pt>
                <c:pt idx="11">
                  <c:v>6304.5506896087963</c:v>
                </c:pt>
                <c:pt idx="12">
                  <c:v>6242.2890424568277</c:v>
                </c:pt>
                <c:pt idx="13">
                  <c:v>6185.5200768583882</c:v>
                </c:pt>
                <c:pt idx="14">
                  <c:v>6163.9282828915193</c:v>
                </c:pt>
                <c:pt idx="15">
                  <c:v>6154.2887892621393</c:v>
                </c:pt>
                <c:pt idx="16">
                  <c:v>6134.8460844579959</c:v>
                </c:pt>
                <c:pt idx="17">
                  <c:v>6130.5054274405193</c:v>
                </c:pt>
                <c:pt idx="18">
                  <c:v>6162.5485425183797</c:v>
                </c:pt>
                <c:pt idx="19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0-40D7-A1E5-26DB64D071A0}"/>
            </c:ext>
          </c:extLst>
        </c:ser>
        <c:ser>
          <c:idx val="2"/>
          <c:order val="1"/>
          <c:tx>
            <c:strRef>
              <c:f>'Talnagögn | Numerical Data'!$D$212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Data'!$W$212:$AP$212</c:f>
              <c:numCache>
                <c:formatCode>0</c:formatCode>
                <c:ptCount val="20"/>
                <c:pt idx="0">
                  <c:v>3220.2718123627242</c:v>
                </c:pt>
                <c:pt idx="1">
                  <c:v>3356.1555692436041</c:v>
                </c:pt>
                <c:pt idx="2">
                  <c:v>3528.5437860388224</c:v>
                </c:pt>
                <c:pt idx="3">
                  <c:v>3388.5249090412976</c:v>
                </c:pt>
                <c:pt idx="4">
                  <c:v>3254.4479591854424</c:v>
                </c:pt>
                <c:pt idx="5">
                  <c:v>3139.1704679084478</c:v>
                </c:pt>
                <c:pt idx="6">
                  <c:v>3029.5122005057137</c:v>
                </c:pt>
                <c:pt idx="7">
                  <c:v>2949.46371237119</c:v>
                </c:pt>
                <c:pt idx="8">
                  <c:v>2938.1340536281186</c:v>
                </c:pt>
                <c:pt idx="9">
                  <c:v>2985.5415273791432</c:v>
                </c:pt>
                <c:pt idx="10">
                  <c:v>2998.3862349422639</c:v>
                </c:pt>
                <c:pt idx="11">
                  <c:v>2984.1790957548146</c:v>
                </c:pt>
                <c:pt idx="12">
                  <c:v>3013.4163693499709</c:v>
                </c:pt>
                <c:pt idx="13">
                  <c:v>3053.8264109312295</c:v>
                </c:pt>
                <c:pt idx="14">
                  <c:v>2969.484821446541</c:v>
                </c:pt>
                <c:pt idx="15">
                  <c:v>2814.0368990992233</c:v>
                </c:pt>
                <c:pt idx="16">
                  <c:v>2869.2599845523096</c:v>
                </c:pt>
                <c:pt idx="17">
                  <c:v>2876.9015034267459</c:v>
                </c:pt>
                <c:pt idx="18">
                  <c:v>2809.1429125135783</c:v>
                </c:pt>
                <c:pt idx="19">
                  <c:v>2869.5453175510966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0-40D7-A1E5-26DB64D071A0}"/>
            </c:ext>
          </c:extLst>
        </c:ser>
        <c:ser>
          <c:idx val="0"/>
          <c:order val="2"/>
          <c:tx>
            <c:strRef>
              <c:f>'Talnagögn | Numerical Data'!$D$210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rgbClr val="FF7A64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Data'!$W$210:$AP$210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1771.6683497563386</c:v>
                </c:pt>
                <c:pt idx="12">
                  <c:v>1824.7934949065466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0-40D7-A1E5-26DB64D071A0}"/>
            </c:ext>
          </c:extLst>
        </c:ser>
        <c:ser>
          <c:idx val="1"/>
          <c:order val="3"/>
          <c:tx>
            <c:strRef>
              <c:f>'Talnagögn | Numerical Data'!$D$211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Data'!$W$211:$AO$211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0-40D7-A1E5-26DB64D071A0}"/>
            </c:ext>
          </c:extLst>
        </c:ser>
        <c:ser>
          <c:idx val="4"/>
          <c:order val="4"/>
          <c:tx>
            <c:v>LULUCF WEM</c:v>
          </c:tx>
          <c:spPr>
            <a:solidFill>
              <a:schemeClr val="tx2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30-40D7-A1E5-26DB64D071A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0-40D7-A1E5-26DB64D071A0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Data'!$W$220:$BU$220</c:f>
              <c:numCache>
                <c:formatCode>0</c:formatCode>
                <c:ptCount val="51"/>
                <c:pt idx="19">
                  <c:v>6215.9199783937211</c:v>
                </c:pt>
                <c:pt idx="20">
                  <c:v>6071.680925830653</c:v>
                </c:pt>
                <c:pt idx="21">
                  <c:v>5951.6354274915639</c:v>
                </c:pt>
                <c:pt idx="22">
                  <c:v>5834.1816960368697</c:v>
                </c:pt>
                <c:pt idx="23">
                  <c:v>5721.0311999379155</c:v>
                </c:pt>
                <c:pt idx="24">
                  <c:v>5612.3203264955791</c:v>
                </c:pt>
                <c:pt idx="25">
                  <c:v>5502.5949883521325</c:v>
                </c:pt>
                <c:pt idx="26">
                  <c:v>5439.5098603148645</c:v>
                </c:pt>
                <c:pt idx="27">
                  <c:v>5378.0830970511242</c:v>
                </c:pt>
                <c:pt idx="28">
                  <c:v>5314.0296805363905</c:v>
                </c:pt>
                <c:pt idx="29">
                  <c:v>5257.9040021627834</c:v>
                </c:pt>
                <c:pt idx="30">
                  <c:v>5212.9620701167541</c:v>
                </c:pt>
                <c:pt idx="31">
                  <c:v>5163.3295723623687</c:v>
                </c:pt>
                <c:pt idx="32">
                  <c:v>5147.8236156040284</c:v>
                </c:pt>
                <c:pt idx="33">
                  <c:v>5099.6177518240111</c:v>
                </c:pt>
                <c:pt idx="34">
                  <c:v>5048.5935392828969</c:v>
                </c:pt>
                <c:pt idx="35">
                  <c:v>4999.6642851497636</c:v>
                </c:pt>
                <c:pt idx="36">
                  <c:v>4939.8419130391894</c:v>
                </c:pt>
                <c:pt idx="37">
                  <c:v>4867.396811414169</c:v>
                </c:pt>
                <c:pt idx="38">
                  <c:v>4797.8138211936666</c:v>
                </c:pt>
                <c:pt idx="39">
                  <c:v>4719.622904884488</c:v>
                </c:pt>
                <c:pt idx="40">
                  <c:v>4648.4394750312449</c:v>
                </c:pt>
                <c:pt idx="41">
                  <c:v>4564.4831373845163</c:v>
                </c:pt>
                <c:pt idx="42">
                  <c:v>4481.1300562148162</c:v>
                </c:pt>
                <c:pt idx="43">
                  <c:v>4402.0286726445229</c:v>
                </c:pt>
                <c:pt idx="44">
                  <c:v>4321.542782845796</c:v>
                </c:pt>
                <c:pt idx="45">
                  <c:v>4234.0275486538176</c:v>
                </c:pt>
                <c:pt idx="46">
                  <c:v>4142.4584084493708</c:v>
                </c:pt>
                <c:pt idx="47">
                  <c:v>4059.0252077693131</c:v>
                </c:pt>
                <c:pt idx="48">
                  <c:v>3969.9820873098452</c:v>
                </c:pt>
                <c:pt idx="49">
                  <c:v>3880.4139193447481</c:v>
                </c:pt>
                <c:pt idx="50">
                  <c:v>3796.9221528559151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30-40D7-A1E5-26DB64D071A0}"/>
            </c:ext>
          </c:extLst>
        </c:ser>
        <c:ser>
          <c:idx val="5"/>
          <c:order val="5"/>
          <c:tx>
            <c:v>ESR WEM</c:v>
          </c:tx>
          <c:spPr>
            <a:solidFill>
              <a:schemeClr val="accent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Data'!$W$219:$BU$219</c:f>
              <c:numCache>
                <c:formatCode>0</c:formatCode>
                <c:ptCount val="51"/>
                <c:pt idx="19">
                  <c:v>2869.5453175510966</c:v>
                </c:pt>
                <c:pt idx="20">
                  <c:v>2696.5993549568457</c:v>
                </c:pt>
                <c:pt idx="21">
                  <c:v>2594.9555293950111</c:v>
                </c:pt>
                <c:pt idx="22">
                  <c:v>2519.742558193318</c:v>
                </c:pt>
                <c:pt idx="23">
                  <c:v>2410.459840255754</c:v>
                </c:pt>
                <c:pt idx="24">
                  <c:v>2317.8678664166873</c:v>
                </c:pt>
                <c:pt idx="25">
                  <c:v>2231.5441599097649</c:v>
                </c:pt>
                <c:pt idx="26">
                  <c:v>2168.362886678422</c:v>
                </c:pt>
                <c:pt idx="27">
                  <c:v>2118.5962459905304</c:v>
                </c:pt>
                <c:pt idx="28">
                  <c:v>2076.6830403168415</c:v>
                </c:pt>
                <c:pt idx="29">
                  <c:v>2015.606533231002</c:v>
                </c:pt>
                <c:pt idx="30">
                  <c:v>1947.7255206832708</c:v>
                </c:pt>
                <c:pt idx="31">
                  <c:v>1889.7887041129213</c:v>
                </c:pt>
                <c:pt idx="32">
                  <c:v>1831.8673745745175</c:v>
                </c:pt>
                <c:pt idx="33">
                  <c:v>1774.247819635219</c:v>
                </c:pt>
                <c:pt idx="34">
                  <c:v>1717.1903104810249</c:v>
                </c:pt>
                <c:pt idx="35">
                  <c:v>1660.0009226056438</c:v>
                </c:pt>
                <c:pt idx="36">
                  <c:v>1604.1840376115481</c:v>
                </c:pt>
                <c:pt idx="37">
                  <c:v>1547.8807101749433</c:v>
                </c:pt>
                <c:pt idx="38">
                  <c:v>1492.4568951800773</c:v>
                </c:pt>
                <c:pt idx="39">
                  <c:v>1437.476592740185</c:v>
                </c:pt>
                <c:pt idx="40">
                  <c:v>1382.5443130704798</c:v>
                </c:pt>
                <c:pt idx="41">
                  <c:v>1334.9720977161805</c:v>
                </c:pt>
                <c:pt idx="42">
                  <c:v>1287.9873852579087</c:v>
                </c:pt>
                <c:pt idx="43">
                  <c:v>1240.1842306273527</c:v>
                </c:pt>
                <c:pt idx="44">
                  <c:v>1194.63149806963</c:v>
                </c:pt>
                <c:pt idx="45">
                  <c:v>1153.9910830960462</c:v>
                </c:pt>
                <c:pt idx="46">
                  <c:v>1121.6277814967264</c:v>
                </c:pt>
                <c:pt idx="47">
                  <c:v>1097.0499854487475</c:v>
                </c:pt>
                <c:pt idx="48">
                  <c:v>1072.3051687186273</c:v>
                </c:pt>
                <c:pt idx="49">
                  <c:v>1049.8555133556295</c:v>
                </c:pt>
                <c:pt idx="50">
                  <c:v>1032.6164158812735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30-40D7-A1E5-26DB64D071A0}"/>
            </c:ext>
          </c:extLst>
        </c:ser>
        <c:ser>
          <c:idx val="7"/>
          <c:order val="6"/>
          <c:tx>
            <c:v>ETS WEM</c:v>
          </c:tx>
          <c:spPr>
            <a:solidFill>
              <a:srgbClr val="FF7A64">
                <a:alpha val="30000"/>
              </a:srgb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Data'!$W$217:$BU$217</c:f>
              <c:numCache>
                <c:formatCode>0</c:formatCode>
                <c:ptCount val="51"/>
                <c:pt idx="19">
                  <c:v>1889.154</c:v>
                </c:pt>
                <c:pt idx="20">
                  <c:v>1752.1315874534657</c:v>
                </c:pt>
                <c:pt idx="21">
                  <c:v>1665.8297357531455</c:v>
                </c:pt>
                <c:pt idx="22">
                  <c:v>1933.3081193455198</c:v>
                </c:pt>
                <c:pt idx="23">
                  <c:v>1936.1679058503478</c:v>
                </c:pt>
                <c:pt idx="24">
                  <c:v>1935.6207983472038</c:v>
                </c:pt>
                <c:pt idx="25">
                  <c:v>1935.913509242476</c:v>
                </c:pt>
                <c:pt idx="26">
                  <c:v>1936.0452186711248</c:v>
                </c:pt>
                <c:pt idx="27">
                  <c:v>1937.0421569754367</c:v>
                </c:pt>
                <c:pt idx="28">
                  <c:v>1936.2697097990658</c:v>
                </c:pt>
                <c:pt idx="29">
                  <c:v>1936.3641770888514</c:v>
                </c:pt>
                <c:pt idx="30">
                  <c:v>1936.275787439419</c:v>
                </c:pt>
                <c:pt idx="31">
                  <c:v>1941.2875007660853</c:v>
                </c:pt>
                <c:pt idx="32">
                  <c:v>1940.294072675375</c:v>
                </c:pt>
                <c:pt idx="33">
                  <c:v>1940.1805959781211</c:v>
                </c:pt>
                <c:pt idx="34">
                  <c:v>1940.0576762401179</c:v>
                </c:pt>
                <c:pt idx="35">
                  <c:v>1940.8141113489153</c:v>
                </c:pt>
                <c:pt idx="36">
                  <c:v>1939.7996722197888</c:v>
                </c:pt>
                <c:pt idx="37">
                  <c:v>1939.6578352890476</c:v>
                </c:pt>
                <c:pt idx="38">
                  <c:v>1939.5074670406391</c:v>
                </c:pt>
                <c:pt idx="39">
                  <c:v>1940.2359532646958</c:v>
                </c:pt>
                <c:pt idx="40">
                  <c:v>1939.1788497290283</c:v>
                </c:pt>
                <c:pt idx="41">
                  <c:v>1938.9987648402191</c:v>
                </c:pt>
                <c:pt idx="42">
                  <c:v>1938.8053258109928</c:v>
                </c:pt>
                <c:pt idx="43">
                  <c:v>1939.4891604848594</c:v>
                </c:pt>
                <c:pt idx="44">
                  <c:v>1938.3874217046284</c:v>
                </c:pt>
                <c:pt idx="45">
                  <c:v>1938.1582463312184</c:v>
                </c:pt>
                <c:pt idx="46">
                  <c:v>1937.9209154141943</c:v>
                </c:pt>
                <c:pt idx="47">
                  <c:v>1938.5577813470488</c:v>
                </c:pt>
                <c:pt idx="48">
                  <c:v>1937.4120633938719</c:v>
                </c:pt>
                <c:pt idx="49">
                  <c:v>1937.140193430615</c:v>
                </c:pt>
                <c:pt idx="50">
                  <c:v>1936.8594021568017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30-40D7-A1E5-26DB64D071A0}"/>
            </c:ext>
          </c:extLst>
        </c:ser>
        <c:ser>
          <c:idx val="8"/>
          <c:order val="7"/>
          <c:tx>
            <c:v>CO2 DomAvi WEM</c:v>
          </c:tx>
          <c:spPr>
            <a:solidFill>
              <a:schemeClr val="tx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Data'!$W$218:$BU$218</c:f>
              <c:numCache>
                <c:formatCode>0</c:formatCode>
                <c:ptCount val="51"/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30-40D7-A1E5-26DB64D0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219694152996053"/>
          <c:y val="0.35694490740740736"/>
          <c:w val="0.20019999654591861"/>
          <c:h val="0.27710787037037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'Talnagögn | Numerical Data'!$E$216</c:f>
          <c:strCache>
            <c:ptCount val="1"/>
            <c:pt idx="0">
              <c:v>Government policy-based scenario</c:v>
            </c:pt>
          </c:strCache>
        </c:strRef>
      </c:tx>
      <c:layout>
        <c:manualLayout>
          <c:xMode val="edge"/>
          <c:yMode val="edge"/>
          <c:x val="0.7449282296650717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075989752777906"/>
          <c:h val="0.8724087107045683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'Skuldbindingar | Obligations'!$AC$11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Data'!$W$213:$AP$213</c:f>
              <c:numCache>
                <c:formatCode>0</c:formatCode>
                <c:ptCount val="20"/>
                <c:pt idx="0">
                  <c:v>6649.0651614089793</c:v>
                </c:pt>
                <c:pt idx="1">
                  <c:v>6701.8993151523891</c:v>
                </c:pt>
                <c:pt idx="2">
                  <c:v>6608.2128435150253</c:v>
                </c:pt>
                <c:pt idx="3">
                  <c:v>6653.3721634665408</c:v>
                </c:pt>
                <c:pt idx="4">
                  <c:v>6614.9226945775981</c:v>
                </c:pt>
                <c:pt idx="5">
                  <c:v>6555.7447263435361</c:v>
                </c:pt>
                <c:pt idx="6">
                  <c:v>6499.8654925610545</c:v>
                </c:pt>
                <c:pt idx="7">
                  <c:v>6472.5162741135027</c:v>
                </c:pt>
                <c:pt idx="8">
                  <c:v>6438.3935936847574</c:v>
                </c:pt>
                <c:pt idx="9">
                  <c:v>6399.3362065434758</c:v>
                </c:pt>
                <c:pt idx="10">
                  <c:v>6357.262926227706</c:v>
                </c:pt>
                <c:pt idx="11">
                  <c:v>6304.5506896087963</c:v>
                </c:pt>
                <c:pt idx="12">
                  <c:v>6242.2890424568277</c:v>
                </c:pt>
                <c:pt idx="13">
                  <c:v>6185.5200768583882</c:v>
                </c:pt>
                <c:pt idx="14">
                  <c:v>6163.9282828915193</c:v>
                </c:pt>
                <c:pt idx="15">
                  <c:v>6154.2887892621393</c:v>
                </c:pt>
                <c:pt idx="16">
                  <c:v>6134.8460844579959</c:v>
                </c:pt>
                <c:pt idx="17">
                  <c:v>6130.5054274405193</c:v>
                </c:pt>
                <c:pt idx="18">
                  <c:v>6162.5485425183797</c:v>
                </c:pt>
                <c:pt idx="19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2-423A-AB90-38F4919A06E5}"/>
            </c:ext>
          </c:extLst>
        </c:ser>
        <c:ser>
          <c:idx val="2"/>
          <c:order val="1"/>
          <c:tx>
            <c:strRef>
              <c:f>'Talnagögn | Numerical Data'!$E$212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Data'!$W$212:$AP$212</c:f>
              <c:numCache>
                <c:formatCode>0</c:formatCode>
                <c:ptCount val="20"/>
                <c:pt idx="0">
                  <c:v>3220.2718123627242</c:v>
                </c:pt>
                <c:pt idx="1">
                  <c:v>3356.1555692436041</c:v>
                </c:pt>
                <c:pt idx="2">
                  <c:v>3528.5437860388224</c:v>
                </c:pt>
                <c:pt idx="3">
                  <c:v>3388.5249090412976</c:v>
                </c:pt>
                <c:pt idx="4">
                  <c:v>3254.4479591854424</c:v>
                </c:pt>
                <c:pt idx="5">
                  <c:v>3139.1704679084478</c:v>
                </c:pt>
                <c:pt idx="6">
                  <c:v>3029.5122005057137</c:v>
                </c:pt>
                <c:pt idx="7">
                  <c:v>2949.46371237119</c:v>
                </c:pt>
                <c:pt idx="8">
                  <c:v>2938.1340536281186</c:v>
                </c:pt>
                <c:pt idx="9">
                  <c:v>2985.5415273791432</c:v>
                </c:pt>
                <c:pt idx="10">
                  <c:v>2998.3862349422639</c:v>
                </c:pt>
                <c:pt idx="11">
                  <c:v>2984.1790957548146</c:v>
                </c:pt>
                <c:pt idx="12">
                  <c:v>3013.4163693499709</c:v>
                </c:pt>
                <c:pt idx="13">
                  <c:v>3053.8264109312295</c:v>
                </c:pt>
                <c:pt idx="14">
                  <c:v>2969.484821446541</c:v>
                </c:pt>
                <c:pt idx="15">
                  <c:v>2814.0368990992233</c:v>
                </c:pt>
                <c:pt idx="16">
                  <c:v>2869.2599845523096</c:v>
                </c:pt>
                <c:pt idx="17">
                  <c:v>2876.9015034267459</c:v>
                </c:pt>
                <c:pt idx="18">
                  <c:v>2809.1429125135783</c:v>
                </c:pt>
                <c:pt idx="19">
                  <c:v>2869.5453175510966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2-423A-AB90-38F4919A06E5}"/>
            </c:ext>
          </c:extLst>
        </c:ser>
        <c:ser>
          <c:idx val="0"/>
          <c:order val="2"/>
          <c:tx>
            <c:strRef>
              <c:f>'Talnagögn | Numerical Data'!$E$210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rgbClr val="FF7A64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Data'!$W$210:$AP$210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1771.6683497563386</c:v>
                </c:pt>
                <c:pt idx="12">
                  <c:v>1824.7934949065466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22-423A-AB90-38F4919A06E5}"/>
            </c:ext>
          </c:extLst>
        </c:ser>
        <c:ser>
          <c:idx val="1"/>
          <c:order val="3"/>
          <c:tx>
            <c:strRef>
              <c:f>'Talnagögn | Numerical Data'!$E$211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Data'!$W$211:$AO$211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22-423A-AB90-38F4919A06E5}"/>
            </c:ext>
          </c:extLst>
        </c:ser>
        <c:ser>
          <c:idx val="4"/>
          <c:order val="4"/>
          <c:tx>
            <c:v>LULUCF WEM</c:v>
          </c:tx>
          <c:spPr>
            <a:solidFill>
              <a:schemeClr val="tx2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22-423A-AB90-38F4919A06E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22-423A-AB90-38F4919A06E5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Data'!$W$220:$BU$220</c:f>
              <c:numCache>
                <c:formatCode>0</c:formatCode>
                <c:ptCount val="51"/>
                <c:pt idx="19">
                  <c:v>6215.9199783937211</c:v>
                </c:pt>
                <c:pt idx="20">
                  <c:v>6071.680925830653</c:v>
                </c:pt>
                <c:pt idx="21">
                  <c:v>5951.6354274915639</c:v>
                </c:pt>
                <c:pt idx="22">
                  <c:v>5834.1816960368697</c:v>
                </c:pt>
                <c:pt idx="23">
                  <c:v>5721.0311999379155</c:v>
                </c:pt>
                <c:pt idx="24">
                  <c:v>5612.3203264955791</c:v>
                </c:pt>
                <c:pt idx="25">
                  <c:v>5502.5949883521325</c:v>
                </c:pt>
                <c:pt idx="26">
                  <c:v>5439.5098603148645</c:v>
                </c:pt>
                <c:pt idx="27">
                  <c:v>5378.0830970511242</c:v>
                </c:pt>
                <c:pt idx="28">
                  <c:v>5314.0296805363905</c:v>
                </c:pt>
                <c:pt idx="29">
                  <c:v>5257.9040021627834</c:v>
                </c:pt>
                <c:pt idx="30">
                  <c:v>5212.9620701167541</c:v>
                </c:pt>
                <c:pt idx="31">
                  <c:v>5163.3295723623687</c:v>
                </c:pt>
                <c:pt idx="32">
                  <c:v>5147.8236156040284</c:v>
                </c:pt>
                <c:pt idx="33">
                  <c:v>5099.6177518240111</c:v>
                </c:pt>
                <c:pt idx="34">
                  <c:v>5048.5935392828969</c:v>
                </c:pt>
                <c:pt idx="35">
                  <c:v>4999.6642851497636</c:v>
                </c:pt>
                <c:pt idx="36">
                  <c:v>4939.8419130391894</c:v>
                </c:pt>
                <c:pt idx="37">
                  <c:v>4867.396811414169</c:v>
                </c:pt>
                <c:pt idx="38">
                  <c:v>4797.8138211936666</c:v>
                </c:pt>
                <c:pt idx="39">
                  <c:v>4719.622904884488</c:v>
                </c:pt>
                <c:pt idx="40">
                  <c:v>4648.4394750312449</c:v>
                </c:pt>
                <c:pt idx="41">
                  <c:v>4564.4831373845163</c:v>
                </c:pt>
                <c:pt idx="42">
                  <c:v>4481.1300562148162</c:v>
                </c:pt>
                <c:pt idx="43">
                  <c:v>4402.0286726445229</c:v>
                </c:pt>
                <c:pt idx="44">
                  <c:v>4321.542782845796</c:v>
                </c:pt>
                <c:pt idx="45">
                  <c:v>4234.0275486538176</c:v>
                </c:pt>
                <c:pt idx="46">
                  <c:v>4142.4584084493708</c:v>
                </c:pt>
                <c:pt idx="47">
                  <c:v>4059.0252077693131</c:v>
                </c:pt>
                <c:pt idx="48">
                  <c:v>3969.9820873098452</c:v>
                </c:pt>
                <c:pt idx="49">
                  <c:v>3880.4139193447481</c:v>
                </c:pt>
                <c:pt idx="50">
                  <c:v>3796.9221528559151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22-423A-AB90-38F4919A06E5}"/>
            </c:ext>
          </c:extLst>
        </c:ser>
        <c:ser>
          <c:idx val="5"/>
          <c:order val="5"/>
          <c:tx>
            <c:v>ESR WEM</c:v>
          </c:tx>
          <c:spPr>
            <a:solidFill>
              <a:schemeClr val="accent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Data'!$W$219:$BU$219</c:f>
              <c:numCache>
                <c:formatCode>0</c:formatCode>
                <c:ptCount val="51"/>
                <c:pt idx="19">
                  <c:v>2869.5453175510966</c:v>
                </c:pt>
                <c:pt idx="20">
                  <c:v>2696.5993549568457</c:v>
                </c:pt>
                <c:pt idx="21">
                  <c:v>2594.9555293950111</c:v>
                </c:pt>
                <c:pt idx="22">
                  <c:v>2519.742558193318</c:v>
                </c:pt>
                <c:pt idx="23">
                  <c:v>2410.459840255754</c:v>
                </c:pt>
                <c:pt idx="24">
                  <c:v>2317.8678664166873</c:v>
                </c:pt>
                <c:pt idx="25">
                  <c:v>2231.5441599097649</c:v>
                </c:pt>
                <c:pt idx="26">
                  <c:v>2168.362886678422</c:v>
                </c:pt>
                <c:pt idx="27">
                  <c:v>2118.5962459905304</c:v>
                </c:pt>
                <c:pt idx="28">
                  <c:v>2076.6830403168415</c:v>
                </c:pt>
                <c:pt idx="29">
                  <c:v>2015.606533231002</c:v>
                </c:pt>
                <c:pt idx="30">
                  <c:v>1947.7255206832708</c:v>
                </c:pt>
                <c:pt idx="31">
                  <c:v>1889.7887041129213</c:v>
                </c:pt>
                <c:pt idx="32">
                  <c:v>1831.8673745745175</c:v>
                </c:pt>
                <c:pt idx="33">
                  <c:v>1774.247819635219</c:v>
                </c:pt>
                <c:pt idx="34">
                  <c:v>1717.1903104810249</c:v>
                </c:pt>
                <c:pt idx="35">
                  <c:v>1660.0009226056438</c:v>
                </c:pt>
                <c:pt idx="36">
                  <c:v>1604.1840376115481</c:v>
                </c:pt>
                <c:pt idx="37">
                  <c:v>1547.8807101749433</c:v>
                </c:pt>
                <c:pt idx="38">
                  <c:v>1492.4568951800773</c:v>
                </c:pt>
                <c:pt idx="39">
                  <c:v>1437.476592740185</c:v>
                </c:pt>
                <c:pt idx="40">
                  <c:v>1382.5443130704798</c:v>
                </c:pt>
                <c:pt idx="41">
                  <c:v>1334.9720977161805</c:v>
                </c:pt>
                <c:pt idx="42">
                  <c:v>1287.9873852579087</c:v>
                </c:pt>
                <c:pt idx="43">
                  <c:v>1240.1842306273527</c:v>
                </c:pt>
                <c:pt idx="44">
                  <c:v>1194.63149806963</c:v>
                </c:pt>
                <c:pt idx="45">
                  <c:v>1153.9910830960462</c:v>
                </c:pt>
                <c:pt idx="46">
                  <c:v>1121.6277814967264</c:v>
                </c:pt>
                <c:pt idx="47">
                  <c:v>1097.0499854487475</c:v>
                </c:pt>
                <c:pt idx="48">
                  <c:v>1072.3051687186273</c:v>
                </c:pt>
                <c:pt idx="49">
                  <c:v>1049.8555133556295</c:v>
                </c:pt>
                <c:pt idx="50">
                  <c:v>1032.6164158812735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22-423A-AB90-38F4919A06E5}"/>
            </c:ext>
          </c:extLst>
        </c:ser>
        <c:ser>
          <c:idx val="7"/>
          <c:order val="6"/>
          <c:tx>
            <c:v>ETS WEM</c:v>
          </c:tx>
          <c:spPr>
            <a:solidFill>
              <a:srgbClr val="FF7A64">
                <a:alpha val="30000"/>
              </a:srgb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Data'!$W$217:$BU$217</c:f>
              <c:numCache>
                <c:formatCode>0</c:formatCode>
                <c:ptCount val="51"/>
                <c:pt idx="19">
                  <c:v>1889.154</c:v>
                </c:pt>
                <c:pt idx="20">
                  <c:v>1752.1315874534657</c:v>
                </c:pt>
                <c:pt idx="21">
                  <c:v>1665.8297357531455</c:v>
                </c:pt>
                <c:pt idx="22">
                  <c:v>1933.3081193455198</c:v>
                </c:pt>
                <c:pt idx="23">
                  <c:v>1936.1679058503478</c:v>
                </c:pt>
                <c:pt idx="24">
                  <c:v>1935.6207983472038</c:v>
                </c:pt>
                <c:pt idx="25">
                  <c:v>1935.913509242476</c:v>
                </c:pt>
                <c:pt idx="26">
                  <c:v>1936.0452186711248</c:v>
                </c:pt>
                <c:pt idx="27">
                  <c:v>1937.0421569754367</c:v>
                </c:pt>
                <c:pt idx="28">
                  <c:v>1936.2697097990658</c:v>
                </c:pt>
                <c:pt idx="29">
                  <c:v>1936.3641770888514</c:v>
                </c:pt>
                <c:pt idx="30">
                  <c:v>1936.275787439419</c:v>
                </c:pt>
                <c:pt idx="31">
                  <c:v>1941.2875007660853</c:v>
                </c:pt>
                <c:pt idx="32">
                  <c:v>1940.294072675375</c:v>
                </c:pt>
                <c:pt idx="33">
                  <c:v>1940.1805959781211</c:v>
                </c:pt>
                <c:pt idx="34">
                  <c:v>1940.0576762401179</c:v>
                </c:pt>
                <c:pt idx="35">
                  <c:v>1940.8141113489153</c:v>
                </c:pt>
                <c:pt idx="36">
                  <c:v>1939.7996722197888</c:v>
                </c:pt>
                <c:pt idx="37">
                  <c:v>1939.6578352890476</c:v>
                </c:pt>
                <c:pt idx="38">
                  <c:v>1939.5074670406391</c:v>
                </c:pt>
                <c:pt idx="39">
                  <c:v>1940.2359532646958</c:v>
                </c:pt>
                <c:pt idx="40">
                  <c:v>1939.1788497290283</c:v>
                </c:pt>
                <c:pt idx="41">
                  <c:v>1938.9987648402191</c:v>
                </c:pt>
                <c:pt idx="42">
                  <c:v>1938.8053258109928</c:v>
                </c:pt>
                <c:pt idx="43">
                  <c:v>1939.4891604848594</c:v>
                </c:pt>
                <c:pt idx="44">
                  <c:v>1938.3874217046284</c:v>
                </c:pt>
                <c:pt idx="45">
                  <c:v>1938.1582463312184</c:v>
                </c:pt>
                <c:pt idx="46">
                  <c:v>1937.9209154141943</c:v>
                </c:pt>
                <c:pt idx="47">
                  <c:v>1938.5577813470488</c:v>
                </c:pt>
                <c:pt idx="48">
                  <c:v>1937.4120633938719</c:v>
                </c:pt>
                <c:pt idx="49">
                  <c:v>1937.140193430615</c:v>
                </c:pt>
                <c:pt idx="50">
                  <c:v>1936.8594021568017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22-423A-AB90-38F4919A06E5}"/>
            </c:ext>
          </c:extLst>
        </c:ser>
        <c:ser>
          <c:idx val="8"/>
          <c:order val="7"/>
          <c:tx>
            <c:v>CO2 DomAvi WEM</c:v>
          </c:tx>
          <c:spPr>
            <a:solidFill>
              <a:schemeClr val="tx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Data'!$W$218:$BU$218</c:f>
              <c:numCache>
                <c:formatCode>0</c:formatCode>
                <c:ptCount val="51"/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22-423A-AB90-38F4919A0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164326465179864"/>
          <c:y val="0.35525249899389166"/>
          <c:w val="0.25835678064972578"/>
          <c:h val="0.3085178808928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774945709461806"/>
          <c:h val="0.8588150175179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Data'!$D$226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Data'!$W$226:$AV$226</c:f>
              <c:numCache>
                <c:formatCode>0</c:formatCode>
                <c:ptCount val="26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1-474B-8CC2-E308BED393E9}"/>
            </c:ext>
          </c:extLst>
        </c:ser>
        <c:ser>
          <c:idx val="2"/>
          <c:order val="1"/>
          <c:tx>
            <c:strRef>
              <c:f>'Talnagögn | Numerical Data'!$D$228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99E5DA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Data'!$W$228:$AV$228</c:f>
              <c:numCache>
                <c:formatCode>0</c:formatCode>
                <c:ptCount val="26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1-474B-8CC2-E308BED393E9}"/>
            </c:ext>
          </c:extLst>
        </c:ser>
        <c:ser>
          <c:idx val="1"/>
          <c:order val="2"/>
          <c:tx>
            <c:strRef>
              <c:f>'Talnagögn | Numerical Data'!$D$227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Data'!$W$227:$AV$227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1-474B-8CC2-E308BED393E9}"/>
            </c:ext>
          </c:extLst>
        </c:ser>
        <c:ser>
          <c:idx val="3"/>
          <c:order val="3"/>
          <c:tx>
            <c:strRef>
              <c:f>'Talnagögn | Numerical Data'!$D$229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Data'!$W$229:$AV$229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203.07099512084417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1-474B-8CC2-E308BED393E9}"/>
            </c:ext>
          </c:extLst>
        </c:ser>
        <c:ser>
          <c:idx val="5"/>
          <c:order val="4"/>
          <c:tx>
            <c:strRef>
              <c:f>'Talnagögn | Numerical Data'!$D$231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Data'!$W$231:$AV$231</c:f>
              <c:numCache>
                <c:formatCode>0</c:formatCode>
                <c:ptCount val="26"/>
                <c:pt idx="0">
                  <c:v>119.26047094208158</c:v>
                </c:pt>
                <c:pt idx="1">
                  <c:v>129.44840884767729</c:v>
                </c:pt>
                <c:pt idx="2">
                  <c:v>150.13672395880565</c:v>
                </c:pt>
                <c:pt idx="3">
                  <c:v>188.7494684116991</c:v>
                </c:pt>
                <c:pt idx="4">
                  <c:v>172.64175584137766</c:v>
                </c:pt>
                <c:pt idx="5">
                  <c:v>194.72300000000001</c:v>
                </c:pt>
                <c:pt idx="6">
                  <c:v>183.37799999999999</c:v>
                </c:pt>
                <c:pt idx="7">
                  <c:v>175.06768</c:v>
                </c:pt>
                <c:pt idx="8">
                  <c:v>176.928</c:v>
                </c:pt>
                <c:pt idx="9">
                  <c:v>206.00103132749297</c:v>
                </c:pt>
                <c:pt idx="10">
                  <c:v>172.26500096927683</c:v>
                </c:pt>
                <c:pt idx="11">
                  <c:v>162.99524576158018</c:v>
                </c:pt>
                <c:pt idx="12">
                  <c:v>151.91344102803788</c:v>
                </c:pt>
                <c:pt idx="13">
                  <c:v>164.66100135548007</c:v>
                </c:pt>
                <c:pt idx="14">
                  <c:v>175.37661233554124</c:v>
                </c:pt>
                <c:pt idx="15">
                  <c:v>177.2397261242881</c:v>
                </c:pt>
                <c:pt idx="16">
                  <c:v>166.22976688024966</c:v>
                </c:pt>
                <c:pt idx="17">
                  <c:v>177.8928390442361</c:v>
                </c:pt>
                <c:pt idx="18">
                  <c:v>176.6385789664966</c:v>
                </c:pt>
                <c:pt idx="19">
                  <c:v>223.29619818990452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1-474B-8CC2-E308BED393E9}"/>
            </c:ext>
          </c:extLst>
        </c:ser>
        <c:ser>
          <c:idx val="4"/>
          <c:order val="5"/>
          <c:tx>
            <c:strRef>
              <c:f>'Talnagögn | Numerical Data'!$D$230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Data'!$W$230:$AV$230</c:f>
              <c:numCache>
                <c:formatCode>0</c:formatCode>
                <c:ptCount val="26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164.58965162753336</c:v>
                </c:pt>
                <c:pt idx="13">
                  <c:v>182.47701962243832</c:v>
                </c:pt>
                <c:pt idx="14">
                  <c:v>194.37435453854647</c:v>
                </c:pt>
                <c:pt idx="15">
                  <c:v>198.14512441654921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D1-474B-8CC2-E308BED393E9}"/>
            </c:ext>
          </c:extLst>
        </c:ser>
        <c:ser>
          <c:idx val="6"/>
          <c:order val="6"/>
          <c:tx>
            <c:strRef>
              <c:f>'Talnagögn | Numerical Data'!$D$232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Data'!$W$232:$AV$232</c:f>
              <c:numCache>
                <c:formatCode>0</c:formatCode>
                <c:ptCount val="26"/>
                <c:pt idx="0">
                  <c:v>236.89254361749525</c:v>
                </c:pt>
                <c:pt idx="1">
                  <c:v>214.30164332811569</c:v>
                </c:pt>
                <c:pt idx="2">
                  <c:v>215.8336624892838</c:v>
                </c:pt>
                <c:pt idx="3">
                  <c:v>208.9615689366662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102.82225724651583</c:v>
                </c:pt>
                <c:pt idx="8">
                  <c:v>98.852644261966944</c:v>
                </c:pt>
                <c:pt idx="9">
                  <c:v>117.37447230447314</c:v>
                </c:pt>
                <c:pt idx="10">
                  <c:v>116.13287890779705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76.653020122222671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D1-474B-8CC2-E308BED393E9}"/>
            </c:ext>
          </c:extLst>
        </c:ser>
        <c:ser>
          <c:idx val="7"/>
          <c:order val="7"/>
          <c:tx>
            <c:strRef>
              <c:f>'Talnagögn | Numerical Data'!$D$236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Data'!$W$236:$AV$236</c:f>
              <c:numCache>
                <c:formatCode>0</c:formatCode>
                <c:ptCount val="26"/>
                <c:pt idx="0">
                  <c:v>329.90216404917919</c:v>
                </c:pt>
                <c:pt idx="1">
                  <c:v>373.42949375567559</c:v>
                </c:pt>
                <c:pt idx="2">
                  <c:v>381.92367612503494</c:v>
                </c:pt>
                <c:pt idx="3">
                  <c:v>326.57783497731452</c:v>
                </c:pt>
                <c:pt idx="4">
                  <c:v>224.01659864359726</c:v>
                </c:pt>
                <c:pt idx="5">
                  <c:v>186.63265476315883</c:v>
                </c:pt>
                <c:pt idx="6">
                  <c:v>184.52999078416087</c:v>
                </c:pt>
                <c:pt idx="7">
                  <c:v>149.91217636551255</c:v>
                </c:pt>
                <c:pt idx="8">
                  <c:v>141.06460945502067</c:v>
                </c:pt>
                <c:pt idx="9">
                  <c:v>113.87893151479784</c:v>
                </c:pt>
                <c:pt idx="10">
                  <c:v>144.13956560727775</c:v>
                </c:pt>
                <c:pt idx="11">
                  <c:v>134.61455682852875</c:v>
                </c:pt>
                <c:pt idx="12">
                  <c:v>118.79691081451256</c:v>
                </c:pt>
                <c:pt idx="13">
                  <c:v>134.81125802958877</c:v>
                </c:pt>
                <c:pt idx="14">
                  <c:v>139.34396779855251</c:v>
                </c:pt>
                <c:pt idx="15">
                  <c:v>112.17182898212423</c:v>
                </c:pt>
                <c:pt idx="16">
                  <c:v>116.98458449531699</c:v>
                </c:pt>
                <c:pt idx="17">
                  <c:v>183.64243544475994</c:v>
                </c:pt>
                <c:pt idx="18">
                  <c:v>143.31145105840505</c:v>
                </c:pt>
                <c:pt idx="19">
                  <c:v>171.47592974855161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D1-474B-8CC2-E308BED393E9}"/>
            </c:ext>
          </c:extLst>
        </c:ser>
        <c:ser>
          <c:idx val="8"/>
          <c:order val="8"/>
          <c:spPr>
            <a:solidFill>
              <a:schemeClr val="bg2"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D1-474B-8CC2-E308BED393E9}"/>
              </c:ext>
            </c:extLst>
          </c:dPt>
          <c:val>
            <c:numRef>
              <c:f>'Talnagögn | Numerical Data'!$W$239:$BU$239</c:f>
              <c:numCache>
                <c:formatCode>0</c:formatCode>
                <c:ptCount val="51"/>
                <c:pt idx="19">
                  <c:v>905.50742448156177</c:v>
                </c:pt>
                <c:pt idx="20">
                  <c:v>894.89141848720135</c:v>
                </c:pt>
                <c:pt idx="21">
                  <c:v>872.46876079218669</c:v>
                </c:pt>
                <c:pt idx="22">
                  <c:v>840.17548726403083</c:v>
                </c:pt>
                <c:pt idx="23">
                  <c:v>804.54603346166118</c:v>
                </c:pt>
                <c:pt idx="24">
                  <c:v>765.12050934504907</c:v>
                </c:pt>
                <c:pt idx="25">
                  <c:v>722.09890849664362</c:v>
                </c:pt>
                <c:pt idx="26">
                  <c:v>685.33593811459355</c:v>
                </c:pt>
                <c:pt idx="27">
                  <c:v>648.56241585293037</c:v>
                </c:pt>
                <c:pt idx="28">
                  <c:v>610.87981830180581</c:v>
                </c:pt>
                <c:pt idx="29">
                  <c:v>571.63910719066223</c:v>
                </c:pt>
                <c:pt idx="30">
                  <c:v>524.79562594972833</c:v>
                </c:pt>
                <c:pt idx="31">
                  <c:v>477.69960116115783</c:v>
                </c:pt>
                <c:pt idx="32">
                  <c:v>430.79682716538571</c:v>
                </c:pt>
                <c:pt idx="33">
                  <c:v>384.5390394105346</c:v>
                </c:pt>
                <c:pt idx="34">
                  <c:v>338.81829627085523</c:v>
                </c:pt>
                <c:pt idx="35">
                  <c:v>294.1136917303445</c:v>
                </c:pt>
                <c:pt idx="36">
                  <c:v>252.42283114208999</c:v>
                </c:pt>
                <c:pt idx="37">
                  <c:v>212.33020862580585</c:v>
                </c:pt>
                <c:pt idx="38">
                  <c:v>173.97295426009288</c:v>
                </c:pt>
                <c:pt idx="39">
                  <c:v>137.56418226201205</c:v>
                </c:pt>
                <c:pt idx="40">
                  <c:v>103.56623754891419</c:v>
                </c:pt>
                <c:pt idx="41">
                  <c:v>78.822517065735283</c:v>
                </c:pt>
                <c:pt idx="42">
                  <c:v>56.714182150728959</c:v>
                </c:pt>
                <c:pt idx="43">
                  <c:v>36.577216019680755</c:v>
                </c:pt>
                <c:pt idx="44">
                  <c:v>20.845338179602876</c:v>
                </c:pt>
                <c:pt idx="45">
                  <c:v>12.141565312923023</c:v>
                </c:pt>
                <c:pt idx="46" formatCode="0.0">
                  <c:v>5.6852259967979322</c:v>
                </c:pt>
                <c:pt idx="47" formatCode="0.0">
                  <c:v>4.0276989188989702</c:v>
                </c:pt>
                <c:pt idx="48" formatCode="0.0">
                  <c:v>3.2148462738859602</c:v>
                </c:pt>
                <c:pt idx="49" formatCode="0.0">
                  <c:v>2.5010014911035383</c:v>
                </c:pt>
                <c:pt idx="50" formatCode="0.0">
                  <c:v>1.8760986850595873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D1-474B-8CC2-E308BED393E9}"/>
            </c:ext>
          </c:extLst>
        </c:ser>
        <c:ser>
          <c:idx val="10"/>
          <c:order val="9"/>
          <c:spPr>
            <a:solidFill>
              <a:srgbClr val="99E5DA">
                <a:alpha val="30000"/>
              </a:srgb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D1-474B-8CC2-E308BED393E9}"/>
              </c:ext>
            </c:extLst>
          </c:dPt>
          <c:val>
            <c:numRef>
              <c:f>'Talnagögn | Numerical Data'!$W$241:$BU$241</c:f>
              <c:numCache>
                <c:formatCode>0</c:formatCode>
                <c:ptCount val="51"/>
                <c:pt idx="19">
                  <c:v>661.73982386409887</c:v>
                </c:pt>
                <c:pt idx="20">
                  <c:v>664.9021555550745</c:v>
                </c:pt>
                <c:pt idx="21">
                  <c:v>659.21762737214453</c:v>
                </c:pt>
                <c:pt idx="22">
                  <c:v>653.01001355336655</c:v>
                </c:pt>
                <c:pt idx="23">
                  <c:v>646.7190326507789</c:v>
                </c:pt>
                <c:pt idx="24">
                  <c:v>639.56278060371676</c:v>
                </c:pt>
                <c:pt idx="25">
                  <c:v>632.47710047824921</c:v>
                </c:pt>
                <c:pt idx="26">
                  <c:v>630.79757133379962</c:v>
                </c:pt>
                <c:pt idx="27">
                  <c:v>629.1795173376712</c:v>
                </c:pt>
                <c:pt idx="28">
                  <c:v>627.48293160864387</c:v>
                </c:pt>
                <c:pt idx="29">
                  <c:v>625.84488370432189</c:v>
                </c:pt>
                <c:pt idx="30">
                  <c:v>624.1574061906681</c:v>
                </c:pt>
                <c:pt idx="31">
                  <c:v>622.51417090364089</c:v>
                </c:pt>
                <c:pt idx="32">
                  <c:v>620.7974484377537</c:v>
                </c:pt>
                <c:pt idx="33">
                  <c:v>619.14174301125081</c:v>
                </c:pt>
                <c:pt idx="34">
                  <c:v>617.4134680696792</c:v>
                </c:pt>
                <c:pt idx="35">
                  <c:v>615.74350217269409</c:v>
                </c:pt>
                <c:pt idx="36">
                  <c:v>614.00150685233859</c:v>
                </c:pt>
                <c:pt idx="37">
                  <c:v>611.72005769369184</c:v>
                </c:pt>
                <c:pt idx="38">
                  <c:v>609.81352677972393</c:v>
                </c:pt>
                <c:pt idx="39">
                  <c:v>607.90688819983154</c:v>
                </c:pt>
                <c:pt idx="40">
                  <c:v>605.46670511529601</c:v>
                </c:pt>
                <c:pt idx="41">
                  <c:v>603.08565206681499</c:v>
                </c:pt>
                <c:pt idx="42">
                  <c:v>600.62905681157724</c:v>
                </c:pt>
                <c:pt idx="43">
                  <c:v>598.23152077916257</c:v>
                </c:pt>
                <c:pt idx="44">
                  <c:v>595.75847220647427</c:v>
                </c:pt>
                <c:pt idx="45">
                  <c:v>593.34445812246202</c:v>
                </c:pt>
                <c:pt idx="46">
                  <c:v>590.85486359406275</c:v>
                </c:pt>
                <c:pt idx="47">
                  <c:v>588.4242402363077</c:v>
                </c:pt>
                <c:pt idx="48">
                  <c:v>585.91800123661244</c:v>
                </c:pt>
                <c:pt idx="49">
                  <c:v>583.47070516641759</c:v>
                </c:pt>
                <c:pt idx="50">
                  <c:v>580.94776123961753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D1-474B-8CC2-E308BED393E9}"/>
            </c:ext>
          </c:extLst>
        </c:ser>
        <c:ser>
          <c:idx val="9"/>
          <c:order val="10"/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Data'!$W$240:$BU$240</c:f>
              <c:numCache>
                <c:formatCode>0</c:formatCode>
                <c:ptCount val="51"/>
                <c:pt idx="19">
                  <c:v>520.01881128620573</c:v>
                </c:pt>
                <c:pt idx="20">
                  <c:v>463.89750524394026</c:v>
                </c:pt>
                <c:pt idx="21">
                  <c:v>444.97097473417563</c:v>
                </c:pt>
                <c:pt idx="22">
                  <c:v>431.67730318138439</c:v>
                </c:pt>
                <c:pt idx="23">
                  <c:v>424.33374713642871</c:v>
                </c:pt>
                <c:pt idx="24">
                  <c:v>407.46408800354664</c:v>
                </c:pt>
                <c:pt idx="25">
                  <c:v>389.93759042164368</c:v>
                </c:pt>
                <c:pt idx="26">
                  <c:v>391.42695945912681</c:v>
                </c:pt>
                <c:pt idx="27">
                  <c:v>392.83924784994736</c:v>
                </c:pt>
                <c:pt idx="28">
                  <c:v>392.47784135140188</c:v>
                </c:pt>
                <c:pt idx="29">
                  <c:v>390.49221580188566</c:v>
                </c:pt>
                <c:pt idx="30">
                  <c:v>387.50495152332775</c:v>
                </c:pt>
                <c:pt idx="31">
                  <c:v>383.97678135882745</c:v>
                </c:pt>
                <c:pt idx="32">
                  <c:v>380.00749143023648</c:v>
                </c:pt>
                <c:pt idx="33">
                  <c:v>375.53189790718659</c:v>
                </c:pt>
                <c:pt idx="34">
                  <c:v>370.45989469957664</c:v>
                </c:pt>
                <c:pt idx="35">
                  <c:v>364.6485450428562</c:v>
                </c:pt>
                <c:pt idx="36">
                  <c:v>358.03898075556083</c:v>
                </c:pt>
                <c:pt idx="37">
                  <c:v>350.33580856346794</c:v>
                </c:pt>
                <c:pt idx="38">
                  <c:v>341.35571426301078</c:v>
                </c:pt>
                <c:pt idx="39">
                  <c:v>330.87189276125042</c:v>
                </c:pt>
                <c:pt idx="40">
                  <c:v>318.660654584947</c:v>
                </c:pt>
                <c:pt idx="41">
                  <c:v>304.50152088330259</c:v>
                </c:pt>
                <c:pt idx="42">
                  <c:v>288.33273803161745</c:v>
                </c:pt>
                <c:pt idx="43">
                  <c:v>269.9370286602869</c:v>
                </c:pt>
                <c:pt idx="44">
                  <c:v>249.4269857275772</c:v>
                </c:pt>
                <c:pt idx="45">
                  <c:v>226.86801779398328</c:v>
                </c:pt>
                <c:pt idx="46">
                  <c:v>208.95154428153953</c:v>
                </c:pt>
                <c:pt idx="47">
                  <c:v>194.8537539751581</c:v>
                </c:pt>
                <c:pt idx="48">
                  <c:v>179.54731053864282</c:v>
                </c:pt>
                <c:pt idx="49">
                  <c:v>166.0325192139091</c:v>
                </c:pt>
                <c:pt idx="50">
                  <c:v>157.36569681422219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D1-474B-8CC2-E308BED393E9}"/>
            </c:ext>
          </c:extLst>
        </c:ser>
        <c:ser>
          <c:idx val="11"/>
          <c:order val="11"/>
          <c:tx>
            <c:v>Urðun proj</c:v>
          </c:tx>
          <c:spPr>
            <a:solidFill>
              <a:schemeClr val="accent6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Data'!$W$242:$BU$242</c:f>
              <c:numCache>
                <c:formatCode>0</c:formatCode>
                <c:ptCount val="51"/>
                <c:pt idx="19">
                  <c:v>203.07099512084417</c:v>
                </c:pt>
                <c:pt idx="20">
                  <c:v>185.68906079907632</c:v>
                </c:pt>
                <c:pt idx="21">
                  <c:v>169.17555738802358</c:v>
                </c:pt>
                <c:pt idx="22">
                  <c:v>154.57147602264365</c:v>
                </c:pt>
                <c:pt idx="23">
                  <c:v>141.64236210513616</c:v>
                </c:pt>
                <c:pt idx="24">
                  <c:v>130.18949322666381</c:v>
                </c:pt>
                <c:pt idx="25">
                  <c:v>118.69913931129426</c:v>
                </c:pt>
                <c:pt idx="26">
                  <c:v>108.83927685624658</c:v>
                </c:pt>
                <c:pt idx="27">
                  <c:v>99.020765370694178</c:v>
                </c:pt>
                <c:pt idx="28">
                  <c:v>90.557235748745413</c:v>
                </c:pt>
                <c:pt idx="29">
                  <c:v>83.254431608987332</c:v>
                </c:pt>
                <c:pt idx="30">
                  <c:v>76.948543591549054</c:v>
                </c:pt>
                <c:pt idx="31">
                  <c:v>71.501210939693948</c:v>
                </c:pt>
                <c:pt idx="32">
                  <c:v>66.795400928146719</c:v>
                </c:pt>
                <c:pt idx="33">
                  <c:v>62.731954066673296</c:v>
                </c:pt>
                <c:pt idx="34">
                  <c:v>59.109007637705417</c:v>
                </c:pt>
                <c:pt idx="35">
                  <c:v>55.407544596502433</c:v>
                </c:pt>
                <c:pt idx="36">
                  <c:v>51.213114678866198</c:v>
                </c:pt>
                <c:pt idx="37">
                  <c:v>47.392172292351027</c:v>
                </c:pt>
                <c:pt idx="38">
                  <c:v>43.900097488078544</c:v>
                </c:pt>
                <c:pt idx="39">
                  <c:v>40.698589610222911</c:v>
                </c:pt>
                <c:pt idx="40">
                  <c:v>37.754684947969587</c:v>
                </c:pt>
                <c:pt idx="41">
                  <c:v>35.039933995867592</c:v>
                </c:pt>
                <c:pt idx="42">
                  <c:v>32.52971186245221</c:v>
                </c:pt>
                <c:pt idx="43">
                  <c:v>30.2026397947016</c:v>
                </c:pt>
                <c:pt idx="44">
                  <c:v>28.040099469342497</c:v>
                </c:pt>
                <c:pt idx="45">
                  <c:v>26.025824766616328</c:v>
                </c:pt>
                <c:pt idx="46">
                  <c:v>24.145558292087568</c:v>
                </c:pt>
                <c:pt idx="47">
                  <c:v>22.386762034073243</c:v>
                </c:pt>
                <c:pt idx="48">
                  <c:v>20.738373310340329</c:v>
                </c:pt>
                <c:pt idx="49">
                  <c:v>19.19059862775093</c:v>
                </c:pt>
                <c:pt idx="50">
                  <c:v>17.734739302334763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9D1-474B-8CC2-E308BED393E9}"/>
            </c:ext>
          </c:extLst>
        </c:ser>
        <c:ser>
          <c:idx val="13"/>
          <c:order val="12"/>
          <c:spPr>
            <a:solidFill>
              <a:schemeClr val="tx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Data'!$W$244:$BU$244</c:f>
              <c:numCache>
                <c:formatCode>0</c:formatCode>
                <c:ptCount val="51"/>
                <c:pt idx="19">
                  <c:v>223.29619818990452</c:v>
                </c:pt>
                <c:pt idx="20">
                  <c:v>161.77746629566548</c:v>
                </c:pt>
                <c:pt idx="21">
                  <c:v>149.22671787904821</c:v>
                </c:pt>
                <c:pt idx="22">
                  <c:v>149.25339402180236</c:v>
                </c:pt>
                <c:pt idx="23">
                  <c:v>149.24718384629332</c:v>
                </c:pt>
                <c:pt idx="24">
                  <c:v>149.24243191571466</c:v>
                </c:pt>
                <c:pt idx="25">
                  <c:v>136.44906992793682</c:v>
                </c:pt>
                <c:pt idx="26">
                  <c:v>136.44716189664825</c:v>
                </c:pt>
                <c:pt idx="27">
                  <c:v>136.44668791343321</c:v>
                </c:pt>
                <c:pt idx="28">
                  <c:v>136.44763991267274</c:v>
                </c:pt>
                <c:pt idx="29">
                  <c:v>136.44716324091809</c:v>
                </c:pt>
                <c:pt idx="30">
                  <c:v>136.44716368900799</c:v>
                </c:pt>
                <c:pt idx="31">
                  <c:v>136.44732228086627</c:v>
                </c:pt>
                <c:pt idx="32">
                  <c:v>136.44721640359745</c:v>
                </c:pt>
                <c:pt idx="33">
                  <c:v>136.44723412449054</c:v>
                </c:pt>
                <c:pt idx="34">
                  <c:v>136.44725760298473</c:v>
                </c:pt>
                <c:pt idx="35">
                  <c:v>136.44723604369091</c:v>
                </c:pt>
                <c:pt idx="36">
                  <c:v>136.44724259038878</c:v>
                </c:pt>
                <c:pt idx="37">
                  <c:v>136.44724541235479</c:v>
                </c:pt>
                <c:pt idx="38">
                  <c:v>136.44724134881153</c:v>
                </c:pt>
                <c:pt idx="39">
                  <c:v>136.44724311718505</c:v>
                </c:pt>
                <c:pt idx="40">
                  <c:v>136.44724329278375</c:v>
                </c:pt>
                <c:pt idx="41">
                  <c:v>136.44724258626013</c:v>
                </c:pt>
                <c:pt idx="42">
                  <c:v>136.44724299874298</c:v>
                </c:pt>
                <c:pt idx="43">
                  <c:v>136.44724295926233</c:v>
                </c:pt>
                <c:pt idx="44">
                  <c:v>136.44724284808848</c:v>
                </c:pt>
                <c:pt idx="45">
                  <c:v>136.44724293536456</c:v>
                </c:pt>
                <c:pt idx="46">
                  <c:v>136.44724291423847</c:v>
                </c:pt>
                <c:pt idx="47">
                  <c:v>136.44724289923045</c:v>
                </c:pt>
                <c:pt idx="48">
                  <c:v>136.44724291627779</c:v>
                </c:pt>
                <c:pt idx="49">
                  <c:v>136.44724290991559</c:v>
                </c:pt>
                <c:pt idx="50">
                  <c:v>136.44724290847461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9D1-474B-8CC2-E308BED393E9}"/>
            </c:ext>
          </c:extLst>
        </c:ser>
        <c:ser>
          <c:idx val="12"/>
          <c:order val="13"/>
          <c:spPr>
            <a:solidFill>
              <a:schemeClr val="accent3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Data'!$W$243:$BU$243</c:f>
              <c:numCache>
                <c:formatCode>0</c:formatCode>
                <c:ptCount val="51"/>
                <c:pt idx="19">
                  <c:v>107.78462088442339</c:v>
                </c:pt>
                <c:pt idx="20">
                  <c:v>105.69737910683236</c:v>
                </c:pt>
                <c:pt idx="21">
                  <c:v>83.771566221570794</c:v>
                </c:pt>
                <c:pt idx="22">
                  <c:v>89.383843878747612</c:v>
                </c:pt>
                <c:pt idx="23">
                  <c:v>43.454767043964225</c:v>
                </c:pt>
                <c:pt idx="24">
                  <c:v>28.713627612543473</c:v>
                </c:pt>
                <c:pt idx="25">
                  <c:v>35.211814833321831</c:v>
                </c:pt>
                <c:pt idx="26">
                  <c:v>17.453113963590976</c:v>
                </c:pt>
                <c:pt idx="27">
                  <c:v>18.263043992736183</c:v>
                </c:pt>
                <c:pt idx="28">
                  <c:v>24.991026067282547</c:v>
                </c:pt>
                <c:pt idx="29">
                  <c:v>14.601905329743783</c:v>
                </c:pt>
                <c:pt idx="30">
                  <c:v>9.2835282882866768</c:v>
                </c:pt>
                <c:pt idx="31">
                  <c:v>9.8725776667323046</c:v>
                </c:pt>
                <c:pt idx="32">
                  <c:v>10.234205706362951</c:v>
                </c:pt>
                <c:pt idx="33">
                  <c:v>10.127518812859222</c:v>
                </c:pt>
                <c:pt idx="34">
                  <c:v>10.521452611648549</c:v>
                </c:pt>
                <c:pt idx="35">
                  <c:v>10.8473692432147</c:v>
                </c:pt>
                <c:pt idx="36">
                  <c:v>11.409493654569742</c:v>
                </c:pt>
                <c:pt idx="37">
                  <c:v>11.478479822280381</c:v>
                </c:pt>
                <c:pt idx="38">
                  <c:v>11.530345839062317</c:v>
                </c:pt>
                <c:pt idx="39">
                  <c:v>11.57536678614872</c:v>
                </c:pt>
                <c:pt idx="40">
                  <c:v>11.614262967240267</c:v>
                </c:pt>
                <c:pt idx="41">
                  <c:v>11.746708918960588</c:v>
                </c:pt>
                <c:pt idx="42">
                  <c:v>12.038177719169967</c:v>
                </c:pt>
                <c:pt idx="43">
                  <c:v>11.775596319242796</c:v>
                </c:pt>
                <c:pt idx="44">
                  <c:v>11.647893396575205</c:v>
                </c:pt>
                <c:pt idx="45">
                  <c:v>11.630457312917018</c:v>
                </c:pt>
                <c:pt idx="46">
                  <c:v>11.452013366266469</c:v>
                </c:pt>
                <c:pt idx="47">
                  <c:v>11.298085946625349</c:v>
                </c:pt>
                <c:pt idx="48">
                  <c:v>11.18852146583399</c:v>
                </c:pt>
                <c:pt idx="49">
                  <c:v>11.134379997072537</c:v>
                </c:pt>
                <c:pt idx="50">
                  <c:v>11.121265409878731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9D1-474B-8CC2-E308BED393E9}"/>
            </c:ext>
          </c:extLst>
        </c:ser>
        <c:ser>
          <c:idx val="14"/>
          <c:order val="14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Data'!$W$245:$BU$245</c:f>
              <c:numCache>
                <c:formatCode>0</c:formatCode>
                <c:ptCount val="51"/>
                <c:pt idx="19">
                  <c:v>76.653020122222671</c:v>
                </c:pt>
                <c:pt idx="20">
                  <c:v>76.793110847462174</c:v>
                </c:pt>
                <c:pt idx="21">
                  <c:v>76.331796166817611</c:v>
                </c:pt>
                <c:pt idx="22">
                  <c:v>68.489836628744683</c:v>
                </c:pt>
                <c:pt idx="23">
                  <c:v>68.233630508627627</c:v>
                </c:pt>
                <c:pt idx="24">
                  <c:v>67.866688609948028</c:v>
                </c:pt>
                <c:pt idx="25">
                  <c:v>67.389489258554491</c:v>
                </c:pt>
                <c:pt idx="26">
                  <c:v>67.697103397331091</c:v>
                </c:pt>
                <c:pt idx="27">
                  <c:v>67.698585664757033</c:v>
                </c:pt>
                <c:pt idx="28">
                  <c:v>67.619433397852561</c:v>
                </c:pt>
                <c:pt idx="29">
                  <c:v>67.479150047195844</c:v>
                </c:pt>
                <c:pt idx="30">
                  <c:v>67.24284468433261</c:v>
                </c:pt>
                <c:pt idx="31">
                  <c:v>66.979275891821146</c:v>
                </c:pt>
                <c:pt idx="32">
                  <c:v>66.520389617471096</c:v>
                </c:pt>
                <c:pt idx="33">
                  <c:v>65.901529490574177</c:v>
                </c:pt>
                <c:pt idx="34">
                  <c:v>65.140282041562287</c:v>
                </c:pt>
                <c:pt idx="35">
                  <c:v>64.115005507106588</c:v>
                </c:pt>
                <c:pt idx="36">
                  <c:v>62.880314041871294</c:v>
                </c:pt>
                <c:pt idx="37">
                  <c:v>61.323400247967122</c:v>
                </c:pt>
                <c:pt idx="38">
                  <c:v>59.506653345528377</c:v>
                </c:pt>
                <c:pt idx="39">
                  <c:v>57.427294982665686</c:v>
                </c:pt>
                <c:pt idx="40">
                  <c:v>55.008858415098061</c:v>
                </c:pt>
                <c:pt idx="41">
                  <c:v>52.299530113710986</c:v>
                </c:pt>
                <c:pt idx="42">
                  <c:v>49.285689905563729</c:v>
                </c:pt>
                <c:pt idx="43">
                  <c:v>46.074900928388715</c:v>
                </c:pt>
                <c:pt idx="44">
                  <c:v>42.692334466116378</c:v>
                </c:pt>
                <c:pt idx="45">
                  <c:v>39.186718329399874</c:v>
                </c:pt>
                <c:pt idx="46">
                  <c:v>36.724388196562678</c:v>
                </c:pt>
                <c:pt idx="47">
                  <c:v>33.243885313239993</c:v>
                </c:pt>
                <c:pt idx="48">
                  <c:v>29.88314597554254</c:v>
                </c:pt>
                <c:pt idx="49">
                  <c:v>26.707866254458025</c:v>
                </c:pt>
                <c:pt idx="50">
                  <c:v>23.761907897155012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9D1-474B-8CC2-E308BED393E9}"/>
            </c:ext>
          </c:extLst>
        </c:ser>
        <c:ser>
          <c:idx val="15"/>
          <c:order val="15"/>
          <c:spPr>
            <a:solidFill>
              <a:schemeClr val="accent5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Data'!$W$249:$BU$249</c:f>
              <c:numCache>
                <c:formatCode>0</c:formatCode>
                <c:ptCount val="51"/>
                <c:pt idx="19">
                  <c:v>171.47592974855161</c:v>
                </c:pt>
                <c:pt idx="20">
                  <c:v>142.95125862159375</c:v>
                </c:pt>
                <c:pt idx="21">
                  <c:v>139.79252884104471</c:v>
                </c:pt>
                <c:pt idx="22">
                  <c:v>133.18120364259767</c:v>
                </c:pt>
                <c:pt idx="23">
                  <c:v>132.28308350286352</c:v>
                </c:pt>
                <c:pt idx="24">
                  <c:v>129.70824709950375</c:v>
                </c:pt>
                <c:pt idx="25">
                  <c:v>129.28104718212217</c:v>
                </c:pt>
                <c:pt idx="26">
                  <c:v>130.36576165708516</c:v>
                </c:pt>
                <c:pt idx="27">
                  <c:v>126.58598200836059</c:v>
                </c:pt>
                <c:pt idx="28">
                  <c:v>126.22711392843712</c:v>
                </c:pt>
                <c:pt idx="29">
                  <c:v>125.8476763072872</c:v>
                </c:pt>
                <c:pt idx="30">
                  <c:v>121.34545676637026</c:v>
                </c:pt>
                <c:pt idx="31">
                  <c:v>120.79776391018163</c:v>
                </c:pt>
                <c:pt idx="32">
                  <c:v>120.26839488556334</c:v>
                </c:pt>
                <c:pt idx="33">
                  <c:v>119.82690281164992</c:v>
                </c:pt>
                <c:pt idx="34">
                  <c:v>119.28065154701267</c:v>
                </c:pt>
                <c:pt idx="35">
                  <c:v>118.67802826923435</c:v>
                </c:pt>
                <c:pt idx="36">
                  <c:v>117.77055389586235</c:v>
                </c:pt>
                <c:pt idx="37">
                  <c:v>116.85333751702433</c:v>
                </c:pt>
                <c:pt idx="38">
                  <c:v>115.93036185576898</c:v>
                </c:pt>
                <c:pt idx="39">
                  <c:v>114.98513502086894</c:v>
                </c:pt>
                <c:pt idx="40">
                  <c:v>114.02566619823142</c:v>
                </c:pt>
                <c:pt idx="41">
                  <c:v>113.02899208552799</c:v>
                </c:pt>
                <c:pt idx="42">
                  <c:v>112.01058577805611</c:v>
                </c:pt>
                <c:pt idx="43">
                  <c:v>110.93808516662739</c:v>
                </c:pt>
                <c:pt idx="44">
                  <c:v>109.77313177585302</c:v>
                </c:pt>
                <c:pt idx="45">
                  <c:v>108.34679852238014</c:v>
                </c:pt>
                <c:pt idx="46">
                  <c:v>107.36694485517103</c:v>
                </c:pt>
                <c:pt idx="47">
                  <c:v>106.36831612521405</c:v>
                </c:pt>
                <c:pt idx="48">
                  <c:v>105.36772700149118</c:v>
                </c:pt>
                <c:pt idx="49">
                  <c:v>104.37119969500247</c:v>
                </c:pt>
                <c:pt idx="50">
                  <c:v>103.36170362453117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9D1-474B-8CC2-E308BED39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00706758605694"/>
          <c:y val="0.22230941704035875"/>
          <c:w val="0.18787939194597222"/>
          <c:h val="0.5553811659192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816833603440671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Data'!$D$226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Data'!$W$237:$AV$237</c:f>
              <c:numCache>
                <c:formatCode>0</c:formatCode>
                <c:ptCount val="26"/>
                <c:pt idx="0">
                  <c:v>3220.2718123627237</c:v>
                </c:pt>
                <c:pt idx="1">
                  <c:v>3356.1555692436036</c:v>
                </c:pt>
                <c:pt idx="2">
                  <c:v>3528.5437860388215</c:v>
                </c:pt>
                <c:pt idx="3">
                  <c:v>3388.5249090412981</c:v>
                </c:pt>
                <c:pt idx="4">
                  <c:v>3254.447959185442</c:v>
                </c:pt>
                <c:pt idx="5">
                  <c:v>3139.1704679084487</c:v>
                </c:pt>
                <c:pt idx="6">
                  <c:v>3029.5122005057137</c:v>
                </c:pt>
                <c:pt idx="7">
                  <c:v>2949.4637123711905</c:v>
                </c:pt>
                <c:pt idx="8">
                  <c:v>2938.1340536281182</c:v>
                </c:pt>
                <c:pt idx="9">
                  <c:v>2985.5415273791427</c:v>
                </c:pt>
                <c:pt idx="10">
                  <c:v>2998.3862349422634</c:v>
                </c:pt>
                <c:pt idx="11">
                  <c:v>2984.1790957548151</c:v>
                </c:pt>
                <c:pt idx="12">
                  <c:v>3013.4163693499713</c:v>
                </c:pt>
                <c:pt idx="13">
                  <c:v>3053.8264109312295</c:v>
                </c:pt>
                <c:pt idx="14">
                  <c:v>2969.4848214465419</c:v>
                </c:pt>
                <c:pt idx="15">
                  <c:v>2814.0368990992233</c:v>
                </c:pt>
                <c:pt idx="16">
                  <c:v>2869.2588766953891</c:v>
                </c:pt>
                <c:pt idx="17">
                  <c:v>2876.8997591065113</c:v>
                </c:pt>
                <c:pt idx="18">
                  <c:v>2809.1442580201183</c:v>
                </c:pt>
                <c:pt idx="19">
                  <c:v>2869.5468236978127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3-4F18-B48D-3F8E74131CD1}"/>
            </c:ext>
          </c:extLst>
        </c:ser>
        <c:ser>
          <c:idx val="4"/>
          <c:order val="1"/>
          <c:tx>
            <c:strRef>
              <c:f>'Talnagögn | Numerical Data'!$D$238</c:f>
              <c:strCache>
                <c:ptCount val="1"/>
                <c:pt idx="0">
                  <c:v>Sviðsmynd byggð á aðgerðum stjórvalda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Data'!$W$250:$BU$250</c:f>
              <c:numCache>
                <c:formatCode>0</c:formatCode>
                <c:ptCount val="51"/>
                <c:pt idx="19">
                  <c:v>2869.5468236978127</c:v>
                </c:pt>
                <c:pt idx="20">
                  <c:v>2696.5993549568457</c:v>
                </c:pt>
                <c:pt idx="21">
                  <c:v>2594.9555293950116</c:v>
                </c:pt>
                <c:pt idx="22">
                  <c:v>2519.7425581933176</c:v>
                </c:pt>
                <c:pt idx="23">
                  <c:v>2410.459840255754</c:v>
                </c:pt>
                <c:pt idx="24">
                  <c:v>2317.8678664166864</c:v>
                </c:pt>
                <c:pt idx="25">
                  <c:v>2231.5441599097658</c:v>
                </c:pt>
                <c:pt idx="26">
                  <c:v>2168.362886678422</c:v>
                </c:pt>
                <c:pt idx="27">
                  <c:v>2118.59624599053</c:v>
                </c:pt>
                <c:pt idx="28">
                  <c:v>2076.6830403168419</c:v>
                </c:pt>
                <c:pt idx="29">
                  <c:v>2015.606533231002</c:v>
                </c:pt>
                <c:pt idx="30">
                  <c:v>1947.7255206832708</c:v>
                </c:pt>
                <c:pt idx="31">
                  <c:v>1889.7887041129213</c:v>
                </c:pt>
                <c:pt idx="32">
                  <c:v>1831.8673745745173</c:v>
                </c:pt>
                <c:pt idx="33">
                  <c:v>1774.2478196352192</c:v>
                </c:pt>
                <c:pt idx="34">
                  <c:v>1717.1903104810249</c:v>
                </c:pt>
                <c:pt idx="35">
                  <c:v>1660.0009226056438</c:v>
                </c:pt>
                <c:pt idx="36">
                  <c:v>1604.1840376115481</c:v>
                </c:pt>
                <c:pt idx="37">
                  <c:v>1547.8807101749433</c:v>
                </c:pt>
                <c:pt idx="38">
                  <c:v>1492.4568951800773</c:v>
                </c:pt>
                <c:pt idx="39">
                  <c:v>1437.4765927401852</c:v>
                </c:pt>
                <c:pt idx="40">
                  <c:v>1382.54431307048</c:v>
                </c:pt>
                <c:pt idx="41">
                  <c:v>1334.9720977161803</c:v>
                </c:pt>
                <c:pt idx="42">
                  <c:v>1287.9873852579087</c:v>
                </c:pt>
                <c:pt idx="43">
                  <c:v>1240.1842306273529</c:v>
                </c:pt>
                <c:pt idx="44">
                  <c:v>1194.63149806963</c:v>
                </c:pt>
                <c:pt idx="45">
                  <c:v>1153.9910830960462</c:v>
                </c:pt>
                <c:pt idx="46">
                  <c:v>1121.6277814967264</c:v>
                </c:pt>
                <c:pt idx="47">
                  <c:v>1097.0499854487477</c:v>
                </c:pt>
                <c:pt idx="48">
                  <c:v>1072.3051687186271</c:v>
                </c:pt>
                <c:pt idx="49">
                  <c:v>1049.8555133556297</c:v>
                </c:pt>
                <c:pt idx="50">
                  <c:v>1032.6164158812737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3-4F18-B48D-3F8E74131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99236401993739"/>
          <c:y val="0.32723587962962969"/>
          <c:w val="0.26667098870653405"/>
          <c:h val="0.31911898148148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025358841060964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Data'!$E$225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Data'!$W$237:$AV$237</c:f>
              <c:numCache>
                <c:formatCode>0</c:formatCode>
                <c:ptCount val="26"/>
                <c:pt idx="0">
                  <c:v>3220.2718123627237</c:v>
                </c:pt>
                <c:pt idx="1">
                  <c:v>3356.1555692436036</c:v>
                </c:pt>
                <c:pt idx="2">
                  <c:v>3528.5437860388215</c:v>
                </c:pt>
                <c:pt idx="3">
                  <c:v>3388.5249090412981</c:v>
                </c:pt>
                <c:pt idx="4">
                  <c:v>3254.447959185442</c:v>
                </c:pt>
                <c:pt idx="5">
                  <c:v>3139.1704679084487</c:v>
                </c:pt>
                <c:pt idx="6">
                  <c:v>3029.5122005057137</c:v>
                </c:pt>
                <c:pt idx="7">
                  <c:v>2949.4637123711905</c:v>
                </c:pt>
                <c:pt idx="8">
                  <c:v>2938.1340536281182</c:v>
                </c:pt>
                <c:pt idx="9">
                  <c:v>2985.5415273791427</c:v>
                </c:pt>
                <c:pt idx="10">
                  <c:v>2998.3862349422634</c:v>
                </c:pt>
                <c:pt idx="11">
                  <c:v>2984.1790957548151</c:v>
                </c:pt>
                <c:pt idx="12">
                  <c:v>3013.4163693499713</c:v>
                </c:pt>
                <c:pt idx="13">
                  <c:v>3053.8264109312295</c:v>
                </c:pt>
                <c:pt idx="14">
                  <c:v>2969.4848214465419</c:v>
                </c:pt>
                <c:pt idx="15">
                  <c:v>2814.0368990992233</c:v>
                </c:pt>
                <c:pt idx="16">
                  <c:v>2869.2588766953891</c:v>
                </c:pt>
                <c:pt idx="17">
                  <c:v>2876.8997591065113</c:v>
                </c:pt>
                <c:pt idx="18">
                  <c:v>2809.1442580201183</c:v>
                </c:pt>
                <c:pt idx="19">
                  <c:v>2869.5468236978127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3-4CB5-8EBA-605E7847BBD3}"/>
            </c:ext>
          </c:extLst>
        </c:ser>
        <c:ser>
          <c:idx val="4"/>
          <c:order val="1"/>
          <c:tx>
            <c:strRef>
              <c:f>'Talnagögn | Numerical Data'!$E$238</c:f>
              <c:strCache>
                <c:ptCount val="1"/>
                <c:pt idx="0">
                  <c:v>Government policy-based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Data'!$W$250:$BU$250</c:f>
              <c:numCache>
                <c:formatCode>0</c:formatCode>
                <c:ptCount val="51"/>
                <c:pt idx="19">
                  <c:v>2869.5468236978127</c:v>
                </c:pt>
                <c:pt idx="20">
                  <c:v>2696.5993549568457</c:v>
                </c:pt>
                <c:pt idx="21">
                  <c:v>2594.9555293950116</c:v>
                </c:pt>
                <c:pt idx="22">
                  <c:v>2519.7425581933176</c:v>
                </c:pt>
                <c:pt idx="23">
                  <c:v>2410.459840255754</c:v>
                </c:pt>
                <c:pt idx="24">
                  <c:v>2317.8678664166864</c:v>
                </c:pt>
                <c:pt idx="25">
                  <c:v>2231.5441599097658</c:v>
                </c:pt>
                <c:pt idx="26">
                  <c:v>2168.362886678422</c:v>
                </c:pt>
                <c:pt idx="27">
                  <c:v>2118.59624599053</c:v>
                </c:pt>
                <c:pt idx="28">
                  <c:v>2076.6830403168419</c:v>
                </c:pt>
                <c:pt idx="29">
                  <c:v>2015.606533231002</c:v>
                </c:pt>
                <c:pt idx="30">
                  <c:v>1947.7255206832708</c:v>
                </c:pt>
                <c:pt idx="31">
                  <c:v>1889.7887041129213</c:v>
                </c:pt>
                <c:pt idx="32">
                  <c:v>1831.8673745745173</c:v>
                </c:pt>
                <c:pt idx="33">
                  <c:v>1774.2478196352192</c:v>
                </c:pt>
                <c:pt idx="34">
                  <c:v>1717.1903104810249</c:v>
                </c:pt>
                <c:pt idx="35">
                  <c:v>1660.0009226056438</c:v>
                </c:pt>
                <c:pt idx="36">
                  <c:v>1604.1840376115481</c:v>
                </c:pt>
                <c:pt idx="37">
                  <c:v>1547.8807101749433</c:v>
                </c:pt>
                <c:pt idx="38">
                  <c:v>1492.4568951800773</c:v>
                </c:pt>
                <c:pt idx="39">
                  <c:v>1437.4765927401852</c:v>
                </c:pt>
                <c:pt idx="40">
                  <c:v>1382.54431307048</c:v>
                </c:pt>
                <c:pt idx="41">
                  <c:v>1334.9720977161803</c:v>
                </c:pt>
                <c:pt idx="42">
                  <c:v>1287.9873852579087</c:v>
                </c:pt>
                <c:pt idx="43">
                  <c:v>1240.1842306273529</c:v>
                </c:pt>
                <c:pt idx="44">
                  <c:v>1194.63149806963</c:v>
                </c:pt>
                <c:pt idx="45">
                  <c:v>1153.9910830960462</c:v>
                </c:pt>
                <c:pt idx="46">
                  <c:v>1121.6277814967264</c:v>
                </c:pt>
                <c:pt idx="47">
                  <c:v>1097.0499854487477</c:v>
                </c:pt>
                <c:pt idx="48">
                  <c:v>1072.3051687186271</c:v>
                </c:pt>
                <c:pt idx="49">
                  <c:v>1049.8555133556297</c:v>
                </c:pt>
                <c:pt idx="50">
                  <c:v>1032.6164158812737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3-4CB5-8EBA-605E7847B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1587006714555"/>
          <c:y val="0.33309092495096165"/>
          <c:w val="0.20031247783216288"/>
          <c:h val="0.3426375000000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774945709461806"/>
          <c:h val="0.8588150175179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Data'!$E$226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Data'!$W$226:$AV$226</c:f>
              <c:numCache>
                <c:formatCode>0</c:formatCode>
                <c:ptCount val="26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7-4516-8D1F-8AB59B176163}"/>
            </c:ext>
          </c:extLst>
        </c:ser>
        <c:ser>
          <c:idx val="2"/>
          <c:order val="1"/>
          <c:tx>
            <c:strRef>
              <c:f>'Talnagögn | Numerical Data'!$E$228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9E5DA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Data'!$W$228:$AV$228</c:f>
              <c:numCache>
                <c:formatCode>0</c:formatCode>
                <c:ptCount val="26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7-4516-8D1F-8AB59B176163}"/>
            </c:ext>
          </c:extLst>
        </c:ser>
        <c:ser>
          <c:idx val="1"/>
          <c:order val="2"/>
          <c:tx>
            <c:strRef>
              <c:f>'Talnagögn | Numerical Data'!$E$227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Data'!$W$227:$AV$227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7-4516-8D1F-8AB59B176163}"/>
            </c:ext>
          </c:extLst>
        </c:ser>
        <c:ser>
          <c:idx val="3"/>
          <c:order val="3"/>
          <c:tx>
            <c:strRef>
              <c:f>'Talnagögn | Numerical Data'!$E$229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Data'!$W$229:$AV$229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203.07099512084417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7-4516-8D1F-8AB59B176163}"/>
            </c:ext>
          </c:extLst>
        </c:ser>
        <c:ser>
          <c:idx val="5"/>
          <c:order val="4"/>
          <c:tx>
            <c:strRef>
              <c:f>'Talnagögn | Numerical Data'!$E$231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Data'!$W$231:$AV$231</c:f>
              <c:numCache>
                <c:formatCode>0</c:formatCode>
                <c:ptCount val="26"/>
                <c:pt idx="0">
                  <c:v>119.26047094208158</c:v>
                </c:pt>
                <c:pt idx="1">
                  <c:v>129.44840884767729</c:v>
                </c:pt>
                <c:pt idx="2">
                  <c:v>150.13672395880565</c:v>
                </c:pt>
                <c:pt idx="3">
                  <c:v>188.7494684116991</c:v>
                </c:pt>
                <c:pt idx="4">
                  <c:v>172.64175584137766</c:v>
                </c:pt>
                <c:pt idx="5">
                  <c:v>194.72300000000001</c:v>
                </c:pt>
                <c:pt idx="6">
                  <c:v>183.37799999999999</c:v>
                </c:pt>
                <c:pt idx="7">
                  <c:v>175.06768</c:v>
                </c:pt>
                <c:pt idx="8">
                  <c:v>176.928</c:v>
                </c:pt>
                <c:pt idx="9">
                  <c:v>206.00103132749297</c:v>
                </c:pt>
                <c:pt idx="10">
                  <c:v>172.26500096927683</c:v>
                </c:pt>
                <c:pt idx="11">
                  <c:v>162.99524576158018</c:v>
                </c:pt>
                <c:pt idx="12">
                  <c:v>151.91344102803788</c:v>
                </c:pt>
                <c:pt idx="13">
                  <c:v>164.66100135548007</c:v>
                </c:pt>
                <c:pt idx="14">
                  <c:v>175.37661233554124</c:v>
                </c:pt>
                <c:pt idx="15">
                  <c:v>177.2397261242881</c:v>
                </c:pt>
                <c:pt idx="16">
                  <c:v>166.22976688024966</c:v>
                </c:pt>
                <c:pt idx="17">
                  <c:v>177.8928390442361</c:v>
                </c:pt>
                <c:pt idx="18">
                  <c:v>176.6385789664966</c:v>
                </c:pt>
                <c:pt idx="19">
                  <c:v>223.29619818990452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C7-4516-8D1F-8AB59B176163}"/>
            </c:ext>
          </c:extLst>
        </c:ser>
        <c:ser>
          <c:idx val="4"/>
          <c:order val="5"/>
          <c:tx>
            <c:strRef>
              <c:f>'Talnagögn | Numerical Data'!$E$230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Data'!$W$230:$AV$230</c:f>
              <c:numCache>
                <c:formatCode>0</c:formatCode>
                <c:ptCount val="26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164.58965162753336</c:v>
                </c:pt>
                <c:pt idx="13">
                  <c:v>182.47701962243832</c:v>
                </c:pt>
                <c:pt idx="14">
                  <c:v>194.37435453854647</c:v>
                </c:pt>
                <c:pt idx="15">
                  <c:v>198.14512441654921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C7-4516-8D1F-8AB59B176163}"/>
            </c:ext>
          </c:extLst>
        </c:ser>
        <c:ser>
          <c:idx val="6"/>
          <c:order val="6"/>
          <c:tx>
            <c:strRef>
              <c:f>'Talnagögn | Numerical Data'!$E$232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Data'!$W$232:$AV$232</c:f>
              <c:numCache>
                <c:formatCode>0</c:formatCode>
                <c:ptCount val="26"/>
                <c:pt idx="0">
                  <c:v>236.89254361749525</c:v>
                </c:pt>
                <c:pt idx="1">
                  <c:v>214.30164332811569</c:v>
                </c:pt>
                <c:pt idx="2">
                  <c:v>215.8336624892838</c:v>
                </c:pt>
                <c:pt idx="3">
                  <c:v>208.9615689366662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102.82225724651583</c:v>
                </c:pt>
                <c:pt idx="8">
                  <c:v>98.852644261966944</c:v>
                </c:pt>
                <c:pt idx="9">
                  <c:v>117.37447230447314</c:v>
                </c:pt>
                <c:pt idx="10">
                  <c:v>116.13287890779705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76.653020122222671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C7-4516-8D1F-8AB59B176163}"/>
            </c:ext>
          </c:extLst>
        </c:ser>
        <c:ser>
          <c:idx val="7"/>
          <c:order val="7"/>
          <c:tx>
            <c:strRef>
              <c:f>'Talnagögn | Numerical Data'!$E$236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Data'!$W$236:$AV$236</c:f>
              <c:numCache>
                <c:formatCode>0</c:formatCode>
                <c:ptCount val="26"/>
                <c:pt idx="0">
                  <c:v>329.90216404917919</c:v>
                </c:pt>
                <c:pt idx="1">
                  <c:v>373.42949375567559</c:v>
                </c:pt>
                <c:pt idx="2">
                  <c:v>381.92367612503494</c:v>
                </c:pt>
                <c:pt idx="3">
                  <c:v>326.57783497731452</c:v>
                </c:pt>
                <c:pt idx="4">
                  <c:v>224.01659864359726</c:v>
                </c:pt>
                <c:pt idx="5">
                  <c:v>186.63265476315883</c:v>
                </c:pt>
                <c:pt idx="6">
                  <c:v>184.52999078416087</c:v>
                </c:pt>
                <c:pt idx="7">
                  <c:v>149.91217636551255</c:v>
                </c:pt>
                <c:pt idx="8">
                  <c:v>141.06460945502067</c:v>
                </c:pt>
                <c:pt idx="9">
                  <c:v>113.87893151479784</c:v>
                </c:pt>
                <c:pt idx="10">
                  <c:v>144.13956560727775</c:v>
                </c:pt>
                <c:pt idx="11">
                  <c:v>134.61455682852875</c:v>
                </c:pt>
                <c:pt idx="12">
                  <c:v>118.79691081451256</c:v>
                </c:pt>
                <c:pt idx="13">
                  <c:v>134.81125802958877</c:v>
                </c:pt>
                <c:pt idx="14">
                  <c:v>139.34396779855251</c:v>
                </c:pt>
                <c:pt idx="15">
                  <c:v>112.17182898212423</c:v>
                </c:pt>
                <c:pt idx="16">
                  <c:v>116.98458449531699</c:v>
                </c:pt>
                <c:pt idx="17">
                  <c:v>183.64243544475994</c:v>
                </c:pt>
                <c:pt idx="18">
                  <c:v>143.31145105840505</c:v>
                </c:pt>
                <c:pt idx="19">
                  <c:v>171.47592974855161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C7-4516-8D1F-8AB59B176163}"/>
            </c:ext>
          </c:extLst>
        </c:ser>
        <c:ser>
          <c:idx val="8"/>
          <c:order val="8"/>
          <c:spPr>
            <a:solidFill>
              <a:schemeClr val="bg2"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C7-4516-8D1F-8AB59B176163}"/>
              </c:ext>
            </c:extLst>
          </c:dPt>
          <c:val>
            <c:numRef>
              <c:f>'Talnagögn | Numerical Data'!$W$239:$BU$239</c:f>
              <c:numCache>
                <c:formatCode>0</c:formatCode>
                <c:ptCount val="51"/>
                <c:pt idx="19">
                  <c:v>905.50742448156177</c:v>
                </c:pt>
                <c:pt idx="20">
                  <c:v>894.89141848720135</c:v>
                </c:pt>
                <c:pt idx="21">
                  <c:v>872.46876079218669</c:v>
                </c:pt>
                <c:pt idx="22">
                  <c:v>840.17548726403083</c:v>
                </c:pt>
                <c:pt idx="23">
                  <c:v>804.54603346166118</c:v>
                </c:pt>
                <c:pt idx="24">
                  <c:v>765.12050934504907</c:v>
                </c:pt>
                <c:pt idx="25">
                  <c:v>722.09890849664362</c:v>
                </c:pt>
                <c:pt idx="26">
                  <c:v>685.33593811459355</c:v>
                </c:pt>
                <c:pt idx="27">
                  <c:v>648.56241585293037</c:v>
                </c:pt>
                <c:pt idx="28">
                  <c:v>610.87981830180581</c:v>
                </c:pt>
                <c:pt idx="29">
                  <c:v>571.63910719066223</c:v>
                </c:pt>
                <c:pt idx="30">
                  <c:v>524.79562594972833</c:v>
                </c:pt>
                <c:pt idx="31">
                  <c:v>477.69960116115783</c:v>
                </c:pt>
                <c:pt idx="32">
                  <c:v>430.79682716538571</c:v>
                </c:pt>
                <c:pt idx="33">
                  <c:v>384.5390394105346</c:v>
                </c:pt>
                <c:pt idx="34">
                  <c:v>338.81829627085523</c:v>
                </c:pt>
                <c:pt idx="35">
                  <c:v>294.1136917303445</c:v>
                </c:pt>
                <c:pt idx="36">
                  <c:v>252.42283114208999</c:v>
                </c:pt>
                <c:pt idx="37">
                  <c:v>212.33020862580585</c:v>
                </c:pt>
                <c:pt idx="38">
                  <c:v>173.97295426009288</c:v>
                </c:pt>
                <c:pt idx="39">
                  <c:v>137.56418226201205</c:v>
                </c:pt>
                <c:pt idx="40">
                  <c:v>103.56623754891419</c:v>
                </c:pt>
                <c:pt idx="41">
                  <c:v>78.822517065735283</c:v>
                </c:pt>
                <c:pt idx="42">
                  <c:v>56.714182150728959</c:v>
                </c:pt>
                <c:pt idx="43">
                  <c:v>36.577216019680755</c:v>
                </c:pt>
                <c:pt idx="44">
                  <c:v>20.845338179602876</c:v>
                </c:pt>
                <c:pt idx="45">
                  <c:v>12.141565312923023</c:v>
                </c:pt>
                <c:pt idx="46" formatCode="0.0">
                  <c:v>5.6852259967979322</c:v>
                </c:pt>
                <c:pt idx="47" formatCode="0.0">
                  <c:v>4.0276989188989702</c:v>
                </c:pt>
                <c:pt idx="48" formatCode="0.0">
                  <c:v>3.2148462738859602</c:v>
                </c:pt>
                <c:pt idx="49" formatCode="0.0">
                  <c:v>2.5010014911035383</c:v>
                </c:pt>
                <c:pt idx="50" formatCode="0.0">
                  <c:v>1.8760986850595873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C7-4516-8D1F-8AB59B176163}"/>
            </c:ext>
          </c:extLst>
        </c:ser>
        <c:ser>
          <c:idx val="10"/>
          <c:order val="9"/>
          <c:spPr>
            <a:solidFill>
              <a:srgbClr val="99E5DA">
                <a:alpha val="30000"/>
              </a:srgb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C7-4516-8D1F-8AB59B176163}"/>
              </c:ext>
            </c:extLst>
          </c:dPt>
          <c:val>
            <c:numRef>
              <c:f>'Talnagögn | Numerical Data'!$W$241:$BU$241</c:f>
              <c:numCache>
                <c:formatCode>0</c:formatCode>
                <c:ptCount val="51"/>
                <c:pt idx="19">
                  <c:v>661.73982386409887</c:v>
                </c:pt>
                <c:pt idx="20">
                  <c:v>664.9021555550745</c:v>
                </c:pt>
                <c:pt idx="21">
                  <c:v>659.21762737214453</c:v>
                </c:pt>
                <c:pt idx="22">
                  <c:v>653.01001355336655</c:v>
                </c:pt>
                <c:pt idx="23">
                  <c:v>646.7190326507789</c:v>
                </c:pt>
                <c:pt idx="24">
                  <c:v>639.56278060371676</c:v>
                </c:pt>
                <c:pt idx="25">
                  <c:v>632.47710047824921</c:v>
                </c:pt>
                <c:pt idx="26">
                  <c:v>630.79757133379962</c:v>
                </c:pt>
                <c:pt idx="27">
                  <c:v>629.1795173376712</c:v>
                </c:pt>
                <c:pt idx="28">
                  <c:v>627.48293160864387</c:v>
                </c:pt>
                <c:pt idx="29">
                  <c:v>625.84488370432189</c:v>
                </c:pt>
                <c:pt idx="30">
                  <c:v>624.1574061906681</c:v>
                </c:pt>
                <c:pt idx="31">
                  <c:v>622.51417090364089</c:v>
                </c:pt>
                <c:pt idx="32">
                  <c:v>620.7974484377537</c:v>
                </c:pt>
                <c:pt idx="33">
                  <c:v>619.14174301125081</c:v>
                </c:pt>
                <c:pt idx="34">
                  <c:v>617.4134680696792</c:v>
                </c:pt>
                <c:pt idx="35">
                  <c:v>615.74350217269409</c:v>
                </c:pt>
                <c:pt idx="36">
                  <c:v>614.00150685233859</c:v>
                </c:pt>
                <c:pt idx="37">
                  <c:v>611.72005769369184</c:v>
                </c:pt>
                <c:pt idx="38">
                  <c:v>609.81352677972393</c:v>
                </c:pt>
                <c:pt idx="39">
                  <c:v>607.90688819983154</c:v>
                </c:pt>
                <c:pt idx="40">
                  <c:v>605.46670511529601</c:v>
                </c:pt>
                <c:pt idx="41">
                  <c:v>603.08565206681499</c:v>
                </c:pt>
                <c:pt idx="42">
                  <c:v>600.62905681157724</c:v>
                </c:pt>
                <c:pt idx="43">
                  <c:v>598.23152077916257</c:v>
                </c:pt>
                <c:pt idx="44">
                  <c:v>595.75847220647427</c:v>
                </c:pt>
                <c:pt idx="45">
                  <c:v>593.34445812246202</c:v>
                </c:pt>
                <c:pt idx="46">
                  <c:v>590.85486359406275</c:v>
                </c:pt>
                <c:pt idx="47">
                  <c:v>588.4242402363077</c:v>
                </c:pt>
                <c:pt idx="48">
                  <c:v>585.91800123661244</c:v>
                </c:pt>
                <c:pt idx="49">
                  <c:v>583.47070516641759</c:v>
                </c:pt>
                <c:pt idx="50">
                  <c:v>580.94776123961753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C7-4516-8D1F-8AB59B176163}"/>
            </c:ext>
          </c:extLst>
        </c:ser>
        <c:ser>
          <c:idx val="9"/>
          <c:order val="10"/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Data'!$W$240:$BU$240</c:f>
              <c:numCache>
                <c:formatCode>0</c:formatCode>
                <c:ptCount val="51"/>
                <c:pt idx="19">
                  <c:v>520.01881128620573</c:v>
                </c:pt>
                <c:pt idx="20">
                  <c:v>463.89750524394026</c:v>
                </c:pt>
                <c:pt idx="21">
                  <c:v>444.97097473417563</c:v>
                </c:pt>
                <c:pt idx="22">
                  <c:v>431.67730318138439</c:v>
                </c:pt>
                <c:pt idx="23">
                  <c:v>424.33374713642871</c:v>
                </c:pt>
                <c:pt idx="24">
                  <c:v>407.46408800354664</c:v>
                </c:pt>
                <c:pt idx="25">
                  <c:v>389.93759042164368</c:v>
                </c:pt>
                <c:pt idx="26">
                  <c:v>391.42695945912681</c:v>
                </c:pt>
                <c:pt idx="27">
                  <c:v>392.83924784994736</c:v>
                </c:pt>
                <c:pt idx="28">
                  <c:v>392.47784135140188</c:v>
                </c:pt>
                <c:pt idx="29">
                  <c:v>390.49221580188566</c:v>
                </c:pt>
                <c:pt idx="30">
                  <c:v>387.50495152332775</c:v>
                </c:pt>
                <c:pt idx="31">
                  <c:v>383.97678135882745</c:v>
                </c:pt>
                <c:pt idx="32">
                  <c:v>380.00749143023648</c:v>
                </c:pt>
                <c:pt idx="33">
                  <c:v>375.53189790718659</c:v>
                </c:pt>
                <c:pt idx="34">
                  <c:v>370.45989469957664</c:v>
                </c:pt>
                <c:pt idx="35">
                  <c:v>364.6485450428562</c:v>
                </c:pt>
                <c:pt idx="36">
                  <c:v>358.03898075556083</c:v>
                </c:pt>
                <c:pt idx="37">
                  <c:v>350.33580856346794</c:v>
                </c:pt>
                <c:pt idx="38">
                  <c:v>341.35571426301078</c:v>
                </c:pt>
                <c:pt idx="39">
                  <c:v>330.87189276125042</c:v>
                </c:pt>
                <c:pt idx="40">
                  <c:v>318.660654584947</c:v>
                </c:pt>
                <c:pt idx="41">
                  <c:v>304.50152088330259</c:v>
                </c:pt>
                <c:pt idx="42">
                  <c:v>288.33273803161745</c:v>
                </c:pt>
                <c:pt idx="43">
                  <c:v>269.9370286602869</c:v>
                </c:pt>
                <c:pt idx="44">
                  <c:v>249.4269857275772</c:v>
                </c:pt>
                <c:pt idx="45">
                  <c:v>226.86801779398328</c:v>
                </c:pt>
                <c:pt idx="46">
                  <c:v>208.95154428153953</c:v>
                </c:pt>
                <c:pt idx="47">
                  <c:v>194.8537539751581</c:v>
                </c:pt>
                <c:pt idx="48">
                  <c:v>179.54731053864282</c:v>
                </c:pt>
                <c:pt idx="49">
                  <c:v>166.0325192139091</c:v>
                </c:pt>
                <c:pt idx="50">
                  <c:v>157.36569681422219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C7-4516-8D1F-8AB59B176163}"/>
            </c:ext>
          </c:extLst>
        </c:ser>
        <c:ser>
          <c:idx val="11"/>
          <c:order val="11"/>
          <c:tx>
            <c:v>Urðun proj</c:v>
          </c:tx>
          <c:spPr>
            <a:solidFill>
              <a:schemeClr val="accent6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Data'!$W$242:$BU$242</c:f>
              <c:numCache>
                <c:formatCode>0</c:formatCode>
                <c:ptCount val="51"/>
                <c:pt idx="19">
                  <c:v>203.07099512084417</c:v>
                </c:pt>
                <c:pt idx="20">
                  <c:v>185.68906079907632</c:v>
                </c:pt>
                <c:pt idx="21">
                  <c:v>169.17555738802358</c:v>
                </c:pt>
                <c:pt idx="22">
                  <c:v>154.57147602264365</c:v>
                </c:pt>
                <c:pt idx="23">
                  <c:v>141.64236210513616</c:v>
                </c:pt>
                <c:pt idx="24">
                  <c:v>130.18949322666381</c:v>
                </c:pt>
                <c:pt idx="25">
                  <c:v>118.69913931129426</c:v>
                </c:pt>
                <c:pt idx="26">
                  <c:v>108.83927685624658</c:v>
                </c:pt>
                <c:pt idx="27">
                  <c:v>99.020765370694178</c:v>
                </c:pt>
                <c:pt idx="28">
                  <c:v>90.557235748745413</c:v>
                </c:pt>
                <c:pt idx="29">
                  <c:v>83.254431608987332</c:v>
                </c:pt>
                <c:pt idx="30">
                  <c:v>76.948543591549054</c:v>
                </c:pt>
                <c:pt idx="31">
                  <c:v>71.501210939693948</c:v>
                </c:pt>
                <c:pt idx="32">
                  <c:v>66.795400928146719</c:v>
                </c:pt>
                <c:pt idx="33">
                  <c:v>62.731954066673296</c:v>
                </c:pt>
                <c:pt idx="34">
                  <c:v>59.109007637705417</c:v>
                </c:pt>
                <c:pt idx="35">
                  <c:v>55.407544596502433</c:v>
                </c:pt>
                <c:pt idx="36">
                  <c:v>51.213114678866198</c:v>
                </c:pt>
                <c:pt idx="37">
                  <c:v>47.392172292351027</c:v>
                </c:pt>
                <c:pt idx="38">
                  <c:v>43.900097488078544</c:v>
                </c:pt>
                <c:pt idx="39">
                  <c:v>40.698589610222911</c:v>
                </c:pt>
                <c:pt idx="40">
                  <c:v>37.754684947969587</c:v>
                </c:pt>
                <c:pt idx="41">
                  <c:v>35.039933995867592</c:v>
                </c:pt>
                <c:pt idx="42">
                  <c:v>32.52971186245221</c:v>
                </c:pt>
                <c:pt idx="43">
                  <c:v>30.2026397947016</c:v>
                </c:pt>
                <c:pt idx="44">
                  <c:v>28.040099469342497</c:v>
                </c:pt>
                <c:pt idx="45">
                  <c:v>26.025824766616328</c:v>
                </c:pt>
                <c:pt idx="46">
                  <c:v>24.145558292087568</c:v>
                </c:pt>
                <c:pt idx="47">
                  <c:v>22.386762034073243</c:v>
                </c:pt>
                <c:pt idx="48">
                  <c:v>20.738373310340329</c:v>
                </c:pt>
                <c:pt idx="49">
                  <c:v>19.19059862775093</c:v>
                </c:pt>
                <c:pt idx="50">
                  <c:v>17.734739302334763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C7-4516-8D1F-8AB59B176163}"/>
            </c:ext>
          </c:extLst>
        </c:ser>
        <c:ser>
          <c:idx val="13"/>
          <c:order val="12"/>
          <c:spPr>
            <a:solidFill>
              <a:schemeClr val="tx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Data'!$W$244:$BU$244</c:f>
              <c:numCache>
                <c:formatCode>0</c:formatCode>
                <c:ptCount val="51"/>
                <c:pt idx="19">
                  <c:v>223.29619818990452</c:v>
                </c:pt>
                <c:pt idx="20">
                  <c:v>161.77746629566548</c:v>
                </c:pt>
                <c:pt idx="21">
                  <c:v>149.22671787904821</c:v>
                </c:pt>
                <c:pt idx="22">
                  <c:v>149.25339402180236</c:v>
                </c:pt>
                <c:pt idx="23">
                  <c:v>149.24718384629332</c:v>
                </c:pt>
                <c:pt idx="24">
                  <c:v>149.24243191571466</c:v>
                </c:pt>
                <c:pt idx="25">
                  <c:v>136.44906992793682</c:v>
                </c:pt>
                <c:pt idx="26">
                  <c:v>136.44716189664825</c:v>
                </c:pt>
                <c:pt idx="27">
                  <c:v>136.44668791343321</c:v>
                </c:pt>
                <c:pt idx="28">
                  <c:v>136.44763991267274</c:v>
                </c:pt>
                <c:pt idx="29">
                  <c:v>136.44716324091809</c:v>
                </c:pt>
                <c:pt idx="30">
                  <c:v>136.44716368900799</c:v>
                </c:pt>
                <c:pt idx="31">
                  <c:v>136.44732228086627</c:v>
                </c:pt>
                <c:pt idx="32">
                  <c:v>136.44721640359745</c:v>
                </c:pt>
                <c:pt idx="33">
                  <c:v>136.44723412449054</c:v>
                </c:pt>
                <c:pt idx="34">
                  <c:v>136.44725760298473</c:v>
                </c:pt>
                <c:pt idx="35">
                  <c:v>136.44723604369091</c:v>
                </c:pt>
                <c:pt idx="36">
                  <c:v>136.44724259038878</c:v>
                </c:pt>
                <c:pt idx="37">
                  <c:v>136.44724541235479</c:v>
                </c:pt>
                <c:pt idx="38">
                  <c:v>136.44724134881153</c:v>
                </c:pt>
                <c:pt idx="39">
                  <c:v>136.44724311718505</c:v>
                </c:pt>
                <c:pt idx="40">
                  <c:v>136.44724329278375</c:v>
                </c:pt>
                <c:pt idx="41">
                  <c:v>136.44724258626013</c:v>
                </c:pt>
                <c:pt idx="42">
                  <c:v>136.44724299874298</c:v>
                </c:pt>
                <c:pt idx="43">
                  <c:v>136.44724295926233</c:v>
                </c:pt>
                <c:pt idx="44">
                  <c:v>136.44724284808848</c:v>
                </c:pt>
                <c:pt idx="45">
                  <c:v>136.44724293536456</c:v>
                </c:pt>
                <c:pt idx="46">
                  <c:v>136.44724291423847</c:v>
                </c:pt>
                <c:pt idx="47">
                  <c:v>136.44724289923045</c:v>
                </c:pt>
                <c:pt idx="48">
                  <c:v>136.44724291627779</c:v>
                </c:pt>
                <c:pt idx="49">
                  <c:v>136.44724290991559</c:v>
                </c:pt>
                <c:pt idx="50">
                  <c:v>136.44724290847461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2C7-4516-8D1F-8AB59B176163}"/>
            </c:ext>
          </c:extLst>
        </c:ser>
        <c:ser>
          <c:idx val="12"/>
          <c:order val="13"/>
          <c:spPr>
            <a:solidFill>
              <a:schemeClr val="accent3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Data'!$W$243:$BU$243</c:f>
              <c:numCache>
                <c:formatCode>0</c:formatCode>
                <c:ptCount val="51"/>
                <c:pt idx="19">
                  <c:v>107.78462088442339</c:v>
                </c:pt>
                <c:pt idx="20">
                  <c:v>105.69737910683236</c:v>
                </c:pt>
                <c:pt idx="21">
                  <c:v>83.771566221570794</c:v>
                </c:pt>
                <c:pt idx="22">
                  <c:v>89.383843878747612</c:v>
                </c:pt>
                <c:pt idx="23">
                  <c:v>43.454767043964225</c:v>
                </c:pt>
                <c:pt idx="24">
                  <c:v>28.713627612543473</c:v>
                </c:pt>
                <c:pt idx="25">
                  <c:v>35.211814833321831</c:v>
                </c:pt>
                <c:pt idx="26">
                  <c:v>17.453113963590976</c:v>
                </c:pt>
                <c:pt idx="27">
                  <c:v>18.263043992736183</c:v>
                </c:pt>
                <c:pt idx="28">
                  <c:v>24.991026067282547</c:v>
                </c:pt>
                <c:pt idx="29">
                  <c:v>14.601905329743783</c:v>
                </c:pt>
                <c:pt idx="30">
                  <c:v>9.2835282882866768</c:v>
                </c:pt>
                <c:pt idx="31">
                  <c:v>9.8725776667323046</c:v>
                </c:pt>
                <c:pt idx="32">
                  <c:v>10.234205706362951</c:v>
                </c:pt>
                <c:pt idx="33">
                  <c:v>10.127518812859222</c:v>
                </c:pt>
                <c:pt idx="34">
                  <c:v>10.521452611648549</c:v>
                </c:pt>
                <c:pt idx="35">
                  <c:v>10.8473692432147</c:v>
                </c:pt>
                <c:pt idx="36">
                  <c:v>11.409493654569742</c:v>
                </c:pt>
                <c:pt idx="37">
                  <c:v>11.478479822280381</c:v>
                </c:pt>
                <c:pt idx="38">
                  <c:v>11.530345839062317</c:v>
                </c:pt>
                <c:pt idx="39">
                  <c:v>11.57536678614872</c:v>
                </c:pt>
                <c:pt idx="40">
                  <c:v>11.614262967240267</c:v>
                </c:pt>
                <c:pt idx="41">
                  <c:v>11.746708918960588</c:v>
                </c:pt>
                <c:pt idx="42">
                  <c:v>12.038177719169967</c:v>
                </c:pt>
                <c:pt idx="43">
                  <c:v>11.775596319242796</c:v>
                </c:pt>
                <c:pt idx="44">
                  <c:v>11.647893396575205</c:v>
                </c:pt>
                <c:pt idx="45">
                  <c:v>11.630457312917018</c:v>
                </c:pt>
                <c:pt idx="46">
                  <c:v>11.452013366266469</c:v>
                </c:pt>
                <c:pt idx="47">
                  <c:v>11.298085946625349</c:v>
                </c:pt>
                <c:pt idx="48">
                  <c:v>11.18852146583399</c:v>
                </c:pt>
                <c:pt idx="49">
                  <c:v>11.134379997072537</c:v>
                </c:pt>
                <c:pt idx="50">
                  <c:v>11.121265409878731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C7-4516-8D1F-8AB59B176163}"/>
            </c:ext>
          </c:extLst>
        </c:ser>
        <c:ser>
          <c:idx val="14"/>
          <c:order val="14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Data'!$W$245:$BU$245</c:f>
              <c:numCache>
                <c:formatCode>0</c:formatCode>
                <c:ptCount val="51"/>
                <c:pt idx="19">
                  <c:v>76.653020122222671</c:v>
                </c:pt>
                <c:pt idx="20">
                  <c:v>76.793110847462174</c:v>
                </c:pt>
                <c:pt idx="21">
                  <c:v>76.331796166817611</c:v>
                </c:pt>
                <c:pt idx="22">
                  <c:v>68.489836628744683</c:v>
                </c:pt>
                <c:pt idx="23">
                  <c:v>68.233630508627627</c:v>
                </c:pt>
                <c:pt idx="24">
                  <c:v>67.866688609948028</c:v>
                </c:pt>
                <c:pt idx="25">
                  <c:v>67.389489258554491</c:v>
                </c:pt>
                <c:pt idx="26">
                  <c:v>67.697103397331091</c:v>
                </c:pt>
                <c:pt idx="27">
                  <c:v>67.698585664757033</c:v>
                </c:pt>
                <c:pt idx="28">
                  <c:v>67.619433397852561</c:v>
                </c:pt>
                <c:pt idx="29">
                  <c:v>67.479150047195844</c:v>
                </c:pt>
                <c:pt idx="30">
                  <c:v>67.24284468433261</c:v>
                </c:pt>
                <c:pt idx="31">
                  <c:v>66.979275891821146</c:v>
                </c:pt>
                <c:pt idx="32">
                  <c:v>66.520389617471096</c:v>
                </c:pt>
                <c:pt idx="33">
                  <c:v>65.901529490574177</c:v>
                </c:pt>
                <c:pt idx="34">
                  <c:v>65.140282041562287</c:v>
                </c:pt>
                <c:pt idx="35">
                  <c:v>64.115005507106588</c:v>
                </c:pt>
                <c:pt idx="36">
                  <c:v>62.880314041871294</c:v>
                </c:pt>
                <c:pt idx="37">
                  <c:v>61.323400247967122</c:v>
                </c:pt>
                <c:pt idx="38">
                  <c:v>59.506653345528377</c:v>
                </c:pt>
                <c:pt idx="39">
                  <c:v>57.427294982665686</c:v>
                </c:pt>
                <c:pt idx="40">
                  <c:v>55.008858415098061</c:v>
                </c:pt>
                <c:pt idx="41">
                  <c:v>52.299530113710986</c:v>
                </c:pt>
                <c:pt idx="42">
                  <c:v>49.285689905563729</c:v>
                </c:pt>
                <c:pt idx="43">
                  <c:v>46.074900928388715</c:v>
                </c:pt>
                <c:pt idx="44">
                  <c:v>42.692334466116378</c:v>
                </c:pt>
                <c:pt idx="45">
                  <c:v>39.186718329399874</c:v>
                </c:pt>
                <c:pt idx="46">
                  <c:v>36.724388196562678</c:v>
                </c:pt>
                <c:pt idx="47">
                  <c:v>33.243885313239993</c:v>
                </c:pt>
                <c:pt idx="48">
                  <c:v>29.88314597554254</c:v>
                </c:pt>
                <c:pt idx="49">
                  <c:v>26.707866254458025</c:v>
                </c:pt>
                <c:pt idx="50">
                  <c:v>23.761907897155012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C7-4516-8D1F-8AB59B176163}"/>
            </c:ext>
          </c:extLst>
        </c:ser>
        <c:ser>
          <c:idx val="15"/>
          <c:order val="15"/>
          <c:spPr>
            <a:solidFill>
              <a:schemeClr val="accent5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Data'!$W$249:$BU$249</c:f>
              <c:numCache>
                <c:formatCode>0</c:formatCode>
                <c:ptCount val="51"/>
                <c:pt idx="19">
                  <c:v>171.47592974855161</c:v>
                </c:pt>
                <c:pt idx="20">
                  <c:v>142.95125862159375</c:v>
                </c:pt>
                <c:pt idx="21">
                  <c:v>139.79252884104471</c:v>
                </c:pt>
                <c:pt idx="22">
                  <c:v>133.18120364259767</c:v>
                </c:pt>
                <c:pt idx="23">
                  <c:v>132.28308350286352</c:v>
                </c:pt>
                <c:pt idx="24">
                  <c:v>129.70824709950375</c:v>
                </c:pt>
                <c:pt idx="25">
                  <c:v>129.28104718212217</c:v>
                </c:pt>
                <c:pt idx="26">
                  <c:v>130.36576165708516</c:v>
                </c:pt>
                <c:pt idx="27">
                  <c:v>126.58598200836059</c:v>
                </c:pt>
                <c:pt idx="28">
                  <c:v>126.22711392843712</c:v>
                </c:pt>
                <c:pt idx="29">
                  <c:v>125.8476763072872</c:v>
                </c:pt>
                <c:pt idx="30">
                  <c:v>121.34545676637026</c:v>
                </c:pt>
                <c:pt idx="31">
                  <c:v>120.79776391018163</c:v>
                </c:pt>
                <c:pt idx="32">
                  <c:v>120.26839488556334</c:v>
                </c:pt>
                <c:pt idx="33">
                  <c:v>119.82690281164992</c:v>
                </c:pt>
                <c:pt idx="34">
                  <c:v>119.28065154701267</c:v>
                </c:pt>
                <c:pt idx="35">
                  <c:v>118.67802826923435</c:v>
                </c:pt>
                <c:pt idx="36">
                  <c:v>117.77055389586235</c:v>
                </c:pt>
                <c:pt idx="37">
                  <c:v>116.85333751702433</c:v>
                </c:pt>
                <c:pt idx="38">
                  <c:v>115.93036185576898</c:v>
                </c:pt>
                <c:pt idx="39">
                  <c:v>114.98513502086894</c:v>
                </c:pt>
                <c:pt idx="40">
                  <c:v>114.02566619823142</c:v>
                </c:pt>
                <c:pt idx="41">
                  <c:v>113.02899208552799</c:v>
                </c:pt>
                <c:pt idx="42">
                  <c:v>112.01058577805611</c:v>
                </c:pt>
                <c:pt idx="43">
                  <c:v>110.93808516662739</c:v>
                </c:pt>
                <c:pt idx="44">
                  <c:v>109.77313177585302</c:v>
                </c:pt>
                <c:pt idx="45">
                  <c:v>108.34679852238014</c:v>
                </c:pt>
                <c:pt idx="46">
                  <c:v>107.36694485517103</c:v>
                </c:pt>
                <c:pt idx="47">
                  <c:v>106.36831612521405</c:v>
                </c:pt>
                <c:pt idx="48">
                  <c:v>105.36772700149118</c:v>
                </c:pt>
                <c:pt idx="49">
                  <c:v>104.37119969500247</c:v>
                </c:pt>
                <c:pt idx="50">
                  <c:v>103.36170362453117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2C7-4516-8D1F-8AB59B176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00706758605694"/>
          <c:y val="7.2704748244021858E-2"/>
          <c:w val="0.25999296312922365"/>
          <c:h val="0.837500841870117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6132870370370376E-2"/>
          <c:w val="0.63250700483091793"/>
          <c:h val="0.87429398148148163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Data'!$D$213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Data'!$W$213:$AV$213</c15:sqref>
                  </c15:fullRef>
                </c:ext>
              </c:extLst>
              <c:f>'Talnagögn | Numerical Data'!$W$213:$AP$213</c:f>
              <c:numCache>
                <c:formatCode>0</c:formatCode>
                <c:ptCount val="20"/>
                <c:pt idx="0">
                  <c:v>6649.0651614089793</c:v>
                </c:pt>
                <c:pt idx="1">
                  <c:v>6701.8993151523891</c:v>
                </c:pt>
                <c:pt idx="2">
                  <c:v>6608.2128435150253</c:v>
                </c:pt>
                <c:pt idx="3">
                  <c:v>6653.3721634665408</c:v>
                </c:pt>
                <c:pt idx="4">
                  <c:v>6614.9226945775981</c:v>
                </c:pt>
                <c:pt idx="5">
                  <c:v>6555.7447263435361</c:v>
                </c:pt>
                <c:pt idx="6">
                  <c:v>6499.8654925610545</c:v>
                </c:pt>
                <c:pt idx="7">
                  <c:v>6472.5162741135027</c:v>
                </c:pt>
                <c:pt idx="8">
                  <c:v>6438.3935936847574</c:v>
                </c:pt>
                <c:pt idx="9">
                  <c:v>6399.3362065434758</c:v>
                </c:pt>
                <c:pt idx="10">
                  <c:v>6357.262926227706</c:v>
                </c:pt>
                <c:pt idx="11">
                  <c:v>6304.5506896087963</c:v>
                </c:pt>
                <c:pt idx="12">
                  <c:v>6242.2890424568277</c:v>
                </c:pt>
                <c:pt idx="13">
                  <c:v>6185.5200768583882</c:v>
                </c:pt>
                <c:pt idx="14">
                  <c:v>6163.9282828915193</c:v>
                </c:pt>
                <c:pt idx="15">
                  <c:v>6154.2887892621393</c:v>
                </c:pt>
                <c:pt idx="16">
                  <c:v>6134.8460844579959</c:v>
                </c:pt>
                <c:pt idx="17">
                  <c:v>6130.5054274405193</c:v>
                </c:pt>
                <c:pt idx="18">
                  <c:v>6162.5485425183797</c:v>
                </c:pt>
                <c:pt idx="19">
                  <c:v>6215.9199783937211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8-4FBB-B5A3-6A8FFA865D86}"/>
            </c:ext>
          </c:extLst>
        </c:ser>
        <c:ser>
          <c:idx val="2"/>
          <c:order val="1"/>
          <c:tx>
            <c:strRef>
              <c:f>'Talnagögn | Numerical Data'!$D$212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Data'!$W$212:$AV$212</c15:sqref>
                  </c15:fullRef>
                </c:ext>
              </c:extLst>
              <c:f>'Talnagögn | Numerical Data'!$W$212:$AP$212</c:f>
              <c:numCache>
                <c:formatCode>0</c:formatCode>
                <c:ptCount val="20"/>
                <c:pt idx="0">
                  <c:v>3220.2718123627242</c:v>
                </c:pt>
                <c:pt idx="1">
                  <c:v>3356.1555692436041</c:v>
                </c:pt>
                <c:pt idx="2">
                  <c:v>3528.5437860388224</c:v>
                </c:pt>
                <c:pt idx="3">
                  <c:v>3388.5249090412976</c:v>
                </c:pt>
                <c:pt idx="4">
                  <c:v>3254.4479591854424</c:v>
                </c:pt>
                <c:pt idx="5">
                  <c:v>3139.1704679084478</c:v>
                </c:pt>
                <c:pt idx="6">
                  <c:v>3029.5122005057137</c:v>
                </c:pt>
                <c:pt idx="7">
                  <c:v>2949.46371237119</c:v>
                </c:pt>
                <c:pt idx="8">
                  <c:v>2938.1340536281186</c:v>
                </c:pt>
                <c:pt idx="9">
                  <c:v>2985.5415273791432</c:v>
                </c:pt>
                <c:pt idx="10">
                  <c:v>2998.3862349422639</c:v>
                </c:pt>
                <c:pt idx="11">
                  <c:v>2984.1790957548146</c:v>
                </c:pt>
                <c:pt idx="12">
                  <c:v>3013.4163693499709</c:v>
                </c:pt>
                <c:pt idx="13">
                  <c:v>3053.8264109312295</c:v>
                </c:pt>
                <c:pt idx="14">
                  <c:v>2969.484821446541</c:v>
                </c:pt>
                <c:pt idx="15">
                  <c:v>2814.0368990992233</c:v>
                </c:pt>
                <c:pt idx="16">
                  <c:v>2869.2599845523096</c:v>
                </c:pt>
                <c:pt idx="17">
                  <c:v>2876.9015034267459</c:v>
                </c:pt>
                <c:pt idx="18">
                  <c:v>2809.1429125135783</c:v>
                </c:pt>
                <c:pt idx="19">
                  <c:v>2869.5453175510966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8-4FBB-B5A3-6A8FFA865D86}"/>
            </c:ext>
          </c:extLst>
        </c:ser>
        <c:ser>
          <c:idx val="0"/>
          <c:order val="2"/>
          <c:tx>
            <c:strRef>
              <c:f>'Talnagögn | Numerical Data'!$D$210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Data'!$W$210:$AV$210</c15:sqref>
                  </c15:fullRef>
                </c:ext>
              </c:extLst>
              <c:f>'Talnagögn | Numerical Data'!$W$210:$AP$210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1771.6683497563386</c:v>
                </c:pt>
                <c:pt idx="12">
                  <c:v>1824.7934949065466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8-4FBB-B5A3-6A8FFA865D86}"/>
            </c:ext>
          </c:extLst>
        </c:ser>
        <c:ser>
          <c:idx val="1"/>
          <c:order val="3"/>
          <c:tx>
            <c:strRef>
              <c:f>'Talnagögn | Numerical Data'!$D$211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Data'!$W$211:$AV$211</c15:sqref>
                  </c15:fullRef>
                </c:ext>
              </c:extLst>
              <c:f>'Talnagögn | Numerical Data'!$W$211:$AP$211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8-4FBB-B5A3-6A8FFA865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5.7902909459540977E-5"/>
              <c:y val="0.21147686090293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572463768114"/>
          <c:y val="0.36046653049203037"/>
          <c:w val="0.23556292270531401"/>
          <c:h val="0.2733034935102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00081621650708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Data'!$D$226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Data'!$W$226:$AV$226</c15:sqref>
                  </c15:fullRef>
                </c:ext>
              </c:extLst>
              <c:f>'Talnagögn | Numerical Data'!$W$226:$AP$226</c:f>
              <c:numCache>
                <c:formatCode>0</c:formatCode>
                <c:ptCount val="20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F-4CBA-A232-2108802DC15A}"/>
            </c:ext>
          </c:extLst>
        </c:ser>
        <c:ser>
          <c:idx val="2"/>
          <c:order val="1"/>
          <c:tx>
            <c:strRef>
              <c:f>'Talnagögn | Numerical Data'!$D$228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99E5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Data'!$W$228:$AV$228</c15:sqref>
                  </c15:fullRef>
                </c:ext>
              </c:extLst>
              <c:f>'Talnagögn | Numerical Data'!$W$228:$AP$228</c:f>
              <c:numCache>
                <c:formatCode>0</c:formatCode>
                <c:ptCount val="20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F-4CBA-A232-2108802DC15A}"/>
            </c:ext>
          </c:extLst>
        </c:ser>
        <c:ser>
          <c:idx val="1"/>
          <c:order val="2"/>
          <c:tx>
            <c:strRef>
              <c:f>'Talnagögn | Numerical Data'!$D$227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Data'!$W$227:$AV$227</c15:sqref>
                  </c15:fullRef>
                </c:ext>
              </c:extLst>
              <c:f>'Talnagögn | Numerical Data'!$W$227:$AP$227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F-4CBA-A232-2108802DC15A}"/>
            </c:ext>
          </c:extLst>
        </c:ser>
        <c:ser>
          <c:idx val="3"/>
          <c:order val="3"/>
          <c:tx>
            <c:strRef>
              <c:f>'Talnagögn | Numerical Data'!$D$229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Data'!$W$229:$AV$229</c15:sqref>
                  </c15:fullRef>
                </c:ext>
              </c:extLst>
              <c:f>'Talnagögn | Numerical Data'!$W$229:$AP$229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203.07099512084417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F-4CBA-A232-2108802DC15A}"/>
            </c:ext>
          </c:extLst>
        </c:ser>
        <c:ser>
          <c:idx val="5"/>
          <c:order val="4"/>
          <c:tx>
            <c:strRef>
              <c:f>'Talnagögn | Numerical Data'!$D$231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Data'!$W$231:$AV$231</c15:sqref>
                  </c15:fullRef>
                </c:ext>
              </c:extLst>
              <c:f>'Talnagögn | Numerical Data'!$W$231:$AP$231</c:f>
              <c:numCache>
                <c:formatCode>0</c:formatCode>
                <c:ptCount val="20"/>
                <c:pt idx="0">
                  <c:v>119.26047094208158</c:v>
                </c:pt>
                <c:pt idx="1">
                  <c:v>129.44840884767729</c:v>
                </c:pt>
                <c:pt idx="2">
                  <c:v>150.13672395880565</c:v>
                </c:pt>
                <c:pt idx="3">
                  <c:v>188.7494684116991</c:v>
                </c:pt>
                <c:pt idx="4">
                  <c:v>172.64175584137766</c:v>
                </c:pt>
                <c:pt idx="5">
                  <c:v>194.72300000000001</c:v>
                </c:pt>
                <c:pt idx="6">
                  <c:v>183.37799999999999</c:v>
                </c:pt>
                <c:pt idx="7">
                  <c:v>175.06768</c:v>
                </c:pt>
                <c:pt idx="8">
                  <c:v>176.928</c:v>
                </c:pt>
                <c:pt idx="9">
                  <c:v>206.00103132749297</c:v>
                </c:pt>
                <c:pt idx="10">
                  <c:v>172.26500096927683</c:v>
                </c:pt>
                <c:pt idx="11">
                  <c:v>162.99524576158018</c:v>
                </c:pt>
                <c:pt idx="12">
                  <c:v>151.91344102803788</c:v>
                </c:pt>
                <c:pt idx="13">
                  <c:v>164.66100135548007</c:v>
                </c:pt>
                <c:pt idx="14">
                  <c:v>175.37661233554124</c:v>
                </c:pt>
                <c:pt idx="15">
                  <c:v>177.2397261242881</c:v>
                </c:pt>
                <c:pt idx="16">
                  <c:v>166.22976688024966</c:v>
                </c:pt>
                <c:pt idx="17">
                  <c:v>177.8928390442361</c:v>
                </c:pt>
                <c:pt idx="18">
                  <c:v>176.6385789664966</c:v>
                </c:pt>
                <c:pt idx="19">
                  <c:v>223.29619818990452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0F-4CBA-A232-2108802DC15A}"/>
            </c:ext>
          </c:extLst>
        </c:ser>
        <c:ser>
          <c:idx val="4"/>
          <c:order val="5"/>
          <c:tx>
            <c:strRef>
              <c:f>'Talnagögn | Numerical Data'!$D$230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Data'!$W$230:$AV$230</c15:sqref>
                  </c15:fullRef>
                </c:ext>
              </c:extLst>
              <c:f>'Talnagögn | Numerical Data'!$W$230:$AP$230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164.58965162753336</c:v>
                </c:pt>
                <c:pt idx="13">
                  <c:v>182.47701962243832</c:v>
                </c:pt>
                <c:pt idx="14">
                  <c:v>194.37435453854647</c:v>
                </c:pt>
                <c:pt idx="15">
                  <c:v>198.14512441654921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F-4CBA-A232-2108802DC15A}"/>
            </c:ext>
          </c:extLst>
        </c:ser>
        <c:ser>
          <c:idx val="6"/>
          <c:order val="6"/>
          <c:tx>
            <c:strRef>
              <c:f>'Talnagögn | Numerical Data'!$D$232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rgbClr val="0E547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214.30164332811569</c:v>
                </c:pt>
                <c:pt idx="2">
                  <c:v>215.8336624892838</c:v>
                </c:pt>
                <c:pt idx="3">
                  <c:v>208.9615689366662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102.82225724651583</c:v>
                </c:pt>
                <c:pt idx="8">
                  <c:v>98.852644261966944</c:v>
                </c:pt>
                <c:pt idx="9">
                  <c:v>117.37447230447314</c:v>
                </c:pt>
                <c:pt idx="10">
                  <c:v>116.13287890779705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76.653020122222671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0F-4CBA-A232-2108802DC15A}"/>
            </c:ext>
          </c:extLst>
        </c:ser>
        <c:ser>
          <c:idx val="7"/>
          <c:order val="7"/>
          <c:tx>
            <c:strRef>
              <c:f>'Talnagögn | Numerical Data'!$D$236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DED9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Data'!$W$236:$AV$236</c15:sqref>
                  </c15:fullRef>
                </c:ext>
              </c:extLst>
              <c:f>'Talnagögn | Numerical Data'!$W$236:$AP$236</c:f>
              <c:numCache>
                <c:formatCode>0</c:formatCode>
                <c:ptCount val="20"/>
                <c:pt idx="0">
                  <c:v>329.90216404917919</c:v>
                </c:pt>
                <c:pt idx="1">
                  <c:v>373.42949375567559</c:v>
                </c:pt>
                <c:pt idx="2">
                  <c:v>381.92367612503494</c:v>
                </c:pt>
                <c:pt idx="3">
                  <c:v>326.57783497731452</c:v>
                </c:pt>
                <c:pt idx="4">
                  <c:v>224.01659864359726</c:v>
                </c:pt>
                <c:pt idx="5">
                  <c:v>186.63265476315883</c:v>
                </c:pt>
                <c:pt idx="6">
                  <c:v>184.52999078416087</c:v>
                </c:pt>
                <c:pt idx="7">
                  <c:v>149.91217636551255</c:v>
                </c:pt>
                <c:pt idx="8">
                  <c:v>141.06460945502067</c:v>
                </c:pt>
                <c:pt idx="9">
                  <c:v>113.87893151479784</c:v>
                </c:pt>
                <c:pt idx="10">
                  <c:v>144.13956560727775</c:v>
                </c:pt>
                <c:pt idx="11">
                  <c:v>134.61455682852875</c:v>
                </c:pt>
                <c:pt idx="12">
                  <c:v>118.79691081451256</c:v>
                </c:pt>
                <c:pt idx="13">
                  <c:v>134.81125802958877</c:v>
                </c:pt>
                <c:pt idx="14">
                  <c:v>139.34396779855251</c:v>
                </c:pt>
                <c:pt idx="15">
                  <c:v>112.17182898212423</c:v>
                </c:pt>
                <c:pt idx="16">
                  <c:v>116.98458449531699</c:v>
                </c:pt>
                <c:pt idx="17">
                  <c:v>183.64243544475994</c:v>
                </c:pt>
                <c:pt idx="18">
                  <c:v>143.31145105840505</c:v>
                </c:pt>
                <c:pt idx="19">
                  <c:v>171.47592974855161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F-4CBA-A232-2108802D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196079545654559"/>
          <c:y val="0.20943597367115019"/>
          <c:w val="0.17979959697109749"/>
          <c:h val="0.58404338007192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66100940679118E-2"/>
          <c:y val="3.151473533826004E-2"/>
          <c:w val="0.64059635335694709"/>
          <c:h val="0.88392019846387659"/>
        </c:manualLayout>
      </c:layout>
      <c:lineChart>
        <c:grouping val="standard"/>
        <c:varyColors val="0"/>
        <c:ser>
          <c:idx val="3"/>
          <c:order val="0"/>
          <c:tx>
            <c:strRef>
              <c:f>'Skuldbindingar | Obligations'!$AC$11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Data'!$W$213:$AV$213</c15:sqref>
                  </c15:fullRef>
                </c:ext>
              </c:extLst>
              <c:f>'Talnagögn | Numerical Data'!$W$213:$AP$213</c:f>
              <c:numCache>
                <c:formatCode>0</c:formatCode>
                <c:ptCount val="20"/>
                <c:pt idx="0">
                  <c:v>6649.0651614089793</c:v>
                </c:pt>
                <c:pt idx="1">
                  <c:v>6701.8993151523891</c:v>
                </c:pt>
                <c:pt idx="2">
                  <c:v>6608.2128435150253</c:v>
                </c:pt>
                <c:pt idx="3">
                  <c:v>6653.3721634665408</c:v>
                </c:pt>
                <c:pt idx="4">
                  <c:v>6614.9226945775981</c:v>
                </c:pt>
                <c:pt idx="5">
                  <c:v>6555.7447263435361</c:v>
                </c:pt>
                <c:pt idx="6">
                  <c:v>6499.8654925610545</c:v>
                </c:pt>
                <c:pt idx="7">
                  <c:v>6472.5162741135027</c:v>
                </c:pt>
                <c:pt idx="8">
                  <c:v>6438.3935936847574</c:v>
                </c:pt>
                <c:pt idx="9">
                  <c:v>6399.3362065434758</c:v>
                </c:pt>
                <c:pt idx="10">
                  <c:v>6357.262926227706</c:v>
                </c:pt>
                <c:pt idx="11">
                  <c:v>6304.5506896087963</c:v>
                </c:pt>
                <c:pt idx="12">
                  <c:v>6242.2890424568277</c:v>
                </c:pt>
                <c:pt idx="13">
                  <c:v>6185.5200768583882</c:v>
                </c:pt>
                <c:pt idx="14">
                  <c:v>6163.9282828915193</c:v>
                </c:pt>
                <c:pt idx="15">
                  <c:v>6154.2887892621393</c:v>
                </c:pt>
                <c:pt idx="16">
                  <c:v>6134.8460844579959</c:v>
                </c:pt>
                <c:pt idx="17">
                  <c:v>6130.5054274405193</c:v>
                </c:pt>
                <c:pt idx="18">
                  <c:v>6162.5485425183797</c:v>
                </c:pt>
                <c:pt idx="19">
                  <c:v>6215.9199783937211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1-4BD2-88D8-8F19E1D1909E}"/>
            </c:ext>
          </c:extLst>
        </c:ser>
        <c:ser>
          <c:idx val="2"/>
          <c:order val="1"/>
          <c:tx>
            <c:strRef>
              <c:f>'Talnagögn | Numerical Data'!$E$212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Data'!$W$212:$AV$212</c15:sqref>
                  </c15:fullRef>
                </c:ext>
              </c:extLst>
              <c:f>'Talnagögn | Numerical Data'!$W$212:$AP$212</c:f>
              <c:numCache>
                <c:formatCode>0</c:formatCode>
                <c:ptCount val="20"/>
                <c:pt idx="0">
                  <c:v>3220.2718123627242</c:v>
                </c:pt>
                <c:pt idx="1">
                  <c:v>3356.1555692436041</c:v>
                </c:pt>
                <c:pt idx="2">
                  <c:v>3528.5437860388224</c:v>
                </c:pt>
                <c:pt idx="3">
                  <c:v>3388.5249090412976</c:v>
                </c:pt>
                <c:pt idx="4">
                  <c:v>3254.4479591854424</c:v>
                </c:pt>
                <c:pt idx="5">
                  <c:v>3139.1704679084478</c:v>
                </c:pt>
                <c:pt idx="6">
                  <c:v>3029.5122005057137</c:v>
                </c:pt>
                <c:pt idx="7">
                  <c:v>2949.46371237119</c:v>
                </c:pt>
                <c:pt idx="8">
                  <c:v>2938.1340536281186</c:v>
                </c:pt>
                <c:pt idx="9">
                  <c:v>2985.5415273791432</c:v>
                </c:pt>
                <c:pt idx="10">
                  <c:v>2998.3862349422639</c:v>
                </c:pt>
                <c:pt idx="11">
                  <c:v>2984.1790957548146</c:v>
                </c:pt>
                <c:pt idx="12">
                  <c:v>3013.4163693499709</c:v>
                </c:pt>
                <c:pt idx="13">
                  <c:v>3053.8264109312295</c:v>
                </c:pt>
                <c:pt idx="14">
                  <c:v>2969.484821446541</c:v>
                </c:pt>
                <c:pt idx="15">
                  <c:v>2814.0368990992233</c:v>
                </c:pt>
                <c:pt idx="16">
                  <c:v>2869.2599845523096</c:v>
                </c:pt>
                <c:pt idx="17">
                  <c:v>2876.9015034267459</c:v>
                </c:pt>
                <c:pt idx="18">
                  <c:v>2809.1429125135783</c:v>
                </c:pt>
                <c:pt idx="19">
                  <c:v>2869.5453175510966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1-4BD2-88D8-8F19E1D1909E}"/>
            </c:ext>
          </c:extLst>
        </c:ser>
        <c:ser>
          <c:idx val="0"/>
          <c:order val="2"/>
          <c:tx>
            <c:strRef>
              <c:f>'Talnagögn | Numerical Data'!$E$210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Data'!$W$210:$AV$210</c15:sqref>
                  </c15:fullRef>
                </c:ext>
              </c:extLst>
              <c:f>'Talnagögn | Numerical Data'!$W$210:$AP$210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1771.6683497563386</c:v>
                </c:pt>
                <c:pt idx="12">
                  <c:v>1824.7934949065466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BD2-88D8-8F19E1D1909E}"/>
            </c:ext>
          </c:extLst>
        </c:ser>
        <c:ser>
          <c:idx val="1"/>
          <c:order val="3"/>
          <c:tx>
            <c:strRef>
              <c:f>'Talnagögn | Numerical Data'!$E$211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Data'!$W$211:$AV$211</c15:sqref>
                  </c15:fullRef>
                </c:ext>
              </c:extLst>
              <c:f>'Talnagögn | Numerical Data'!$W$211:$AP$211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1-4BD2-88D8-8F19E1D1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786682635604342E-3"/>
              <c:y val="0.27726695733013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70182194294709"/>
          <c:y val="0.19776263387846935"/>
          <c:w val="0.26129816908834697"/>
          <c:h val="0.490776655235667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3140096618358"/>
          <c:y val="1.9086342592592592E-2"/>
          <c:w val="0.63195833333333318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Data'!$D$213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Data'!$W$213:$AV$213</c:f>
              <c:numCache>
                <c:formatCode>0</c:formatCode>
                <c:ptCount val="26"/>
                <c:pt idx="0">
                  <c:v>6649.0651614089793</c:v>
                </c:pt>
                <c:pt idx="1">
                  <c:v>6701.8993151523891</c:v>
                </c:pt>
                <c:pt idx="2">
                  <c:v>6608.2128435150253</c:v>
                </c:pt>
                <c:pt idx="3">
                  <c:v>6653.3721634665408</c:v>
                </c:pt>
                <c:pt idx="4">
                  <c:v>6614.9226945775981</c:v>
                </c:pt>
                <c:pt idx="5">
                  <c:v>6555.7447263435361</c:v>
                </c:pt>
                <c:pt idx="6">
                  <c:v>6499.8654925610545</c:v>
                </c:pt>
                <c:pt idx="7">
                  <c:v>6472.5162741135027</c:v>
                </c:pt>
                <c:pt idx="8">
                  <c:v>6438.3935936847574</c:v>
                </c:pt>
                <c:pt idx="9">
                  <c:v>6399.3362065434758</c:v>
                </c:pt>
                <c:pt idx="10">
                  <c:v>6357.262926227706</c:v>
                </c:pt>
                <c:pt idx="11">
                  <c:v>6304.5506896087963</c:v>
                </c:pt>
                <c:pt idx="12">
                  <c:v>6242.2890424568277</c:v>
                </c:pt>
                <c:pt idx="13">
                  <c:v>6185.5200768583882</c:v>
                </c:pt>
                <c:pt idx="14">
                  <c:v>6163.9282828915193</c:v>
                </c:pt>
                <c:pt idx="15">
                  <c:v>6154.2887892621393</c:v>
                </c:pt>
                <c:pt idx="16">
                  <c:v>6134.8460844579959</c:v>
                </c:pt>
                <c:pt idx="17">
                  <c:v>6130.5054274405193</c:v>
                </c:pt>
                <c:pt idx="18">
                  <c:v>6162.5485425183797</c:v>
                </c:pt>
                <c:pt idx="19">
                  <c:v>6215.9199783937211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0-42D3-AA1D-3C9E4B1A8D11}"/>
            </c:ext>
          </c:extLst>
        </c:ser>
        <c:ser>
          <c:idx val="2"/>
          <c:order val="1"/>
          <c:tx>
            <c:strRef>
              <c:f>'Talnagögn | Numerical Data'!$D$212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Data'!$W$212:$AV$212</c:f>
              <c:numCache>
                <c:formatCode>0</c:formatCode>
                <c:ptCount val="26"/>
                <c:pt idx="0">
                  <c:v>3220.2718123627242</c:v>
                </c:pt>
                <c:pt idx="1">
                  <c:v>3356.1555692436041</c:v>
                </c:pt>
                <c:pt idx="2">
                  <c:v>3528.5437860388224</c:v>
                </c:pt>
                <c:pt idx="3">
                  <c:v>3388.5249090412976</c:v>
                </c:pt>
                <c:pt idx="4">
                  <c:v>3254.4479591854424</c:v>
                </c:pt>
                <c:pt idx="5">
                  <c:v>3139.1704679084478</c:v>
                </c:pt>
                <c:pt idx="6">
                  <c:v>3029.5122005057137</c:v>
                </c:pt>
                <c:pt idx="7">
                  <c:v>2949.46371237119</c:v>
                </c:pt>
                <c:pt idx="8">
                  <c:v>2938.1340536281186</c:v>
                </c:pt>
                <c:pt idx="9">
                  <c:v>2985.5415273791432</c:v>
                </c:pt>
                <c:pt idx="10">
                  <c:v>2998.3862349422639</c:v>
                </c:pt>
                <c:pt idx="11">
                  <c:v>2984.1790957548146</c:v>
                </c:pt>
                <c:pt idx="12">
                  <c:v>3013.4163693499709</c:v>
                </c:pt>
                <c:pt idx="13">
                  <c:v>3053.8264109312295</c:v>
                </c:pt>
                <c:pt idx="14">
                  <c:v>2969.484821446541</c:v>
                </c:pt>
                <c:pt idx="15">
                  <c:v>2814.0368990992233</c:v>
                </c:pt>
                <c:pt idx="16">
                  <c:v>2869.2599845523096</c:v>
                </c:pt>
                <c:pt idx="17">
                  <c:v>2876.9015034267459</c:v>
                </c:pt>
                <c:pt idx="18">
                  <c:v>2809.1429125135783</c:v>
                </c:pt>
                <c:pt idx="19">
                  <c:v>2869.5453175510966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0-42D3-AA1D-3C9E4B1A8D11}"/>
            </c:ext>
          </c:extLst>
        </c:ser>
        <c:ser>
          <c:idx val="0"/>
          <c:order val="2"/>
          <c:tx>
            <c:strRef>
              <c:f>'Talnagögn | Numerical Data'!$D$210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7A6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Data'!$W$210:$AV$210</c:f>
              <c:numCache>
                <c:formatCode>0</c:formatCode>
                <c:ptCount val="26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1771.6683497563386</c:v>
                </c:pt>
                <c:pt idx="12">
                  <c:v>1824.7934949065466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0-42D3-AA1D-3C9E4B1A8D11}"/>
            </c:ext>
          </c:extLst>
        </c:ser>
        <c:ser>
          <c:idx val="1"/>
          <c:order val="3"/>
          <c:tx>
            <c:strRef>
              <c:f>'Talnagögn | Numerical Data'!$D$211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Data'!$W$211:$AV$211</c:f>
              <c:numCache>
                <c:formatCode>0</c:formatCode>
                <c:ptCount val="26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10-42D3-AA1D-3C9E4B1A8D11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Data'!$W$220:$BU$220</c:f>
              <c:numCache>
                <c:formatCode>0</c:formatCode>
                <c:ptCount val="51"/>
                <c:pt idx="19">
                  <c:v>6215.9199783937211</c:v>
                </c:pt>
                <c:pt idx="20">
                  <c:v>6071.680925830653</c:v>
                </c:pt>
                <c:pt idx="21">
                  <c:v>5951.6354274915639</c:v>
                </c:pt>
                <c:pt idx="22">
                  <c:v>5834.1816960368697</c:v>
                </c:pt>
                <c:pt idx="23">
                  <c:v>5721.0311999379155</c:v>
                </c:pt>
                <c:pt idx="24">
                  <c:v>5612.3203264955791</c:v>
                </c:pt>
                <c:pt idx="25">
                  <c:v>5502.5949883521325</c:v>
                </c:pt>
                <c:pt idx="26">
                  <c:v>5439.5098603148645</c:v>
                </c:pt>
                <c:pt idx="27">
                  <c:v>5378.0830970511242</c:v>
                </c:pt>
                <c:pt idx="28">
                  <c:v>5314.0296805363905</c:v>
                </c:pt>
                <c:pt idx="29">
                  <c:v>5257.9040021627834</c:v>
                </c:pt>
                <c:pt idx="30">
                  <c:v>5212.9620701167541</c:v>
                </c:pt>
                <c:pt idx="31">
                  <c:v>5163.3295723623687</c:v>
                </c:pt>
                <c:pt idx="32">
                  <c:v>5147.8236156040284</c:v>
                </c:pt>
                <c:pt idx="33">
                  <c:v>5099.6177518240111</c:v>
                </c:pt>
                <c:pt idx="34">
                  <c:v>5048.5935392828969</c:v>
                </c:pt>
                <c:pt idx="35">
                  <c:v>4999.6642851497636</c:v>
                </c:pt>
                <c:pt idx="36">
                  <c:v>4939.8419130391894</c:v>
                </c:pt>
                <c:pt idx="37">
                  <c:v>4867.396811414169</c:v>
                </c:pt>
                <c:pt idx="38">
                  <c:v>4797.8138211936666</c:v>
                </c:pt>
                <c:pt idx="39">
                  <c:v>4719.622904884488</c:v>
                </c:pt>
                <c:pt idx="40">
                  <c:v>4648.4394750312449</c:v>
                </c:pt>
                <c:pt idx="41">
                  <c:v>4564.4831373845163</c:v>
                </c:pt>
                <c:pt idx="42">
                  <c:v>4481.1300562148162</c:v>
                </c:pt>
                <c:pt idx="43">
                  <c:v>4402.0286726445229</c:v>
                </c:pt>
                <c:pt idx="44">
                  <c:v>4321.542782845796</c:v>
                </c:pt>
                <c:pt idx="45">
                  <c:v>4234.0275486538176</c:v>
                </c:pt>
                <c:pt idx="46">
                  <c:v>4142.4584084493708</c:v>
                </c:pt>
                <c:pt idx="47">
                  <c:v>4059.0252077693131</c:v>
                </c:pt>
                <c:pt idx="48">
                  <c:v>3969.9820873098452</c:v>
                </c:pt>
                <c:pt idx="49">
                  <c:v>3880.4139193447481</c:v>
                </c:pt>
                <c:pt idx="50">
                  <c:v>3796.9221528559151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10-42D3-AA1D-3C9E4B1A8D11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Data'!$W$219:$BU$219</c:f>
              <c:numCache>
                <c:formatCode>0</c:formatCode>
                <c:ptCount val="51"/>
                <c:pt idx="19">
                  <c:v>2869.5453175510966</c:v>
                </c:pt>
                <c:pt idx="20">
                  <c:v>2696.5993549568457</c:v>
                </c:pt>
                <c:pt idx="21">
                  <c:v>2594.9555293950111</c:v>
                </c:pt>
                <c:pt idx="22">
                  <c:v>2519.742558193318</c:v>
                </c:pt>
                <c:pt idx="23">
                  <c:v>2410.459840255754</c:v>
                </c:pt>
                <c:pt idx="24">
                  <c:v>2317.8678664166873</c:v>
                </c:pt>
                <c:pt idx="25">
                  <c:v>2231.5441599097649</c:v>
                </c:pt>
                <c:pt idx="26">
                  <c:v>2168.362886678422</c:v>
                </c:pt>
                <c:pt idx="27">
                  <c:v>2118.5962459905304</c:v>
                </c:pt>
                <c:pt idx="28">
                  <c:v>2076.6830403168415</c:v>
                </c:pt>
                <c:pt idx="29">
                  <c:v>2015.606533231002</c:v>
                </c:pt>
                <c:pt idx="30">
                  <c:v>1947.7255206832708</c:v>
                </c:pt>
                <c:pt idx="31">
                  <c:v>1889.7887041129213</c:v>
                </c:pt>
                <c:pt idx="32">
                  <c:v>1831.8673745745175</c:v>
                </c:pt>
                <c:pt idx="33">
                  <c:v>1774.247819635219</c:v>
                </c:pt>
                <c:pt idx="34">
                  <c:v>1717.1903104810249</c:v>
                </c:pt>
                <c:pt idx="35">
                  <c:v>1660.0009226056438</c:v>
                </c:pt>
                <c:pt idx="36">
                  <c:v>1604.1840376115481</c:v>
                </c:pt>
                <c:pt idx="37">
                  <c:v>1547.8807101749433</c:v>
                </c:pt>
                <c:pt idx="38">
                  <c:v>1492.4568951800773</c:v>
                </c:pt>
                <c:pt idx="39">
                  <c:v>1437.476592740185</c:v>
                </c:pt>
                <c:pt idx="40">
                  <c:v>1382.5443130704798</c:v>
                </c:pt>
                <c:pt idx="41">
                  <c:v>1334.9720977161805</c:v>
                </c:pt>
                <c:pt idx="42">
                  <c:v>1287.9873852579087</c:v>
                </c:pt>
                <c:pt idx="43">
                  <c:v>1240.1842306273527</c:v>
                </c:pt>
                <c:pt idx="44">
                  <c:v>1194.63149806963</c:v>
                </c:pt>
                <c:pt idx="45">
                  <c:v>1153.9910830960462</c:v>
                </c:pt>
                <c:pt idx="46">
                  <c:v>1121.6277814967264</c:v>
                </c:pt>
                <c:pt idx="47">
                  <c:v>1097.0499854487475</c:v>
                </c:pt>
                <c:pt idx="48">
                  <c:v>1072.3051687186273</c:v>
                </c:pt>
                <c:pt idx="49">
                  <c:v>1049.8555133556295</c:v>
                </c:pt>
                <c:pt idx="50">
                  <c:v>1032.6164158812735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10-42D3-AA1D-3C9E4B1A8D11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10-42D3-AA1D-3C9E4B1A8D11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FF7A6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Data'!$W$217:$BU$217</c:f>
              <c:numCache>
                <c:formatCode>0</c:formatCode>
                <c:ptCount val="51"/>
                <c:pt idx="19">
                  <c:v>1889.154</c:v>
                </c:pt>
                <c:pt idx="20">
                  <c:v>1752.1315874534657</c:v>
                </c:pt>
                <c:pt idx="21">
                  <c:v>1665.8297357531455</c:v>
                </c:pt>
                <c:pt idx="22">
                  <c:v>1933.3081193455198</c:v>
                </c:pt>
                <c:pt idx="23">
                  <c:v>1936.1679058503478</c:v>
                </c:pt>
                <c:pt idx="24">
                  <c:v>1935.6207983472038</c:v>
                </c:pt>
                <c:pt idx="25">
                  <c:v>1935.913509242476</c:v>
                </c:pt>
                <c:pt idx="26">
                  <c:v>1936.0452186711248</c:v>
                </c:pt>
                <c:pt idx="27">
                  <c:v>1937.0421569754367</c:v>
                </c:pt>
                <c:pt idx="28">
                  <c:v>1936.2697097990658</c:v>
                </c:pt>
                <c:pt idx="29">
                  <c:v>1936.3641770888514</c:v>
                </c:pt>
                <c:pt idx="30">
                  <c:v>1936.275787439419</c:v>
                </c:pt>
                <c:pt idx="31">
                  <c:v>1941.2875007660853</c:v>
                </c:pt>
                <c:pt idx="32">
                  <c:v>1940.294072675375</c:v>
                </c:pt>
                <c:pt idx="33">
                  <c:v>1940.1805959781211</c:v>
                </c:pt>
                <c:pt idx="34">
                  <c:v>1940.0576762401179</c:v>
                </c:pt>
                <c:pt idx="35">
                  <c:v>1940.8141113489153</c:v>
                </c:pt>
                <c:pt idx="36">
                  <c:v>1939.7996722197888</c:v>
                </c:pt>
                <c:pt idx="37">
                  <c:v>1939.6578352890476</c:v>
                </c:pt>
                <c:pt idx="38">
                  <c:v>1939.5074670406391</c:v>
                </c:pt>
                <c:pt idx="39">
                  <c:v>1940.2359532646958</c:v>
                </c:pt>
                <c:pt idx="40">
                  <c:v>1939.1788497290283</c:v>
                </c:pt>
                <c:pt idx="41">
                  <c:v>1938.9987648402191</c:v>
                </c:pt>
                <c:pt idx="42">
                  <c:v>1938.8053258109928</c:v>
                </c:pt>
                <c:pt idx="43">
                  <c:v>1939.4891604848594</c:v>
                </c:pt>
                <c:pt idx="44">
                  <c:v>1938.3874217046284</c:v>
                </c:pt>
                <c:pt idx="45">
                  <c:v>1938.1582463312184</c:v>
                </c:pt>
                <c:pt idx="46">
                  <c:v>1937.9209154141943</c:v>
                </c:pt>
                <c:pt idx="47">
                  <c:v>1938.5577813470488</c:v>
                </c:pt>
                <c:pt idx="48">
                  <c:v>1937.4120633938719</c:v>
                </c:pt>
                <c:pt idx="49">
                  <c:v>1937.140193430615</c:v>
                </c:pt>
                <c:pt idx="50">
                  <c:v>1936.8594021568017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10-42D3-AA1D-3C9E4B1A8D11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Data'!$W$218:$BU$218</c:f>
              <c:numCache>
                <c:formatCode>0</c:formatCode>
                <c:ptCount val="51"/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10-42D3-AA1D-3C9E4B1A8D11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10-42D3-AA1D-3C9E4B1A8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462475845410625"/>
          <c:y val="0.35394166666666665"/>
          <c:w val="0.25384142512077296"/>
          <c:h val="0.304454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405280237032096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Data'!$D$209</c:f>
              <c:strCache>
                <c:ptCount val="1"/>
                <c:pt idx="0">
                  <c:v>Söguleg losun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'Talnagögn | Numerical Data'!$W$10:$AV$10</c:f>
              <c:numCache>
                <c:formatCode>0</c:formatCode>
                <c:ptCount val="26"/>
                <c:pt idx="0">
                  <c:v>10748.227043017823</c:v>
                </c:pt>
                <c:pt idx="1">
                  <c:v>11359.950399600091</c:v>
                </c:pt>
                <c:pt idx="2">
                  <c:v>11573.406119480234</c:v>
                </c:pt>
                <c:pt idx="3">
                  <c:v>11999.247203868919</c:v>
                </c:pt>
                <c:pt idx="4">
                  <c:v>11655.302558975814</c:v>
                </c:pt>
                <c:pt idx="5">
                  <c:v>11499.486058735623</c:v>
                </c:pt>
                <c:pt idx="6">
                  <c:v>11230.548085358367</c:v>
                </c:pt>
                <c:pt idx="7">
                  <c:v>11197.705665031472</c:v>
                </c:pt>
                <c:pt idx="8">
                  <c:v>11167.144453754187</c:v>
                </c:pt>
                <c:pt idx="9">
                  <c:v>11149.398726083775</c:v>
                </c:pt>
                <c:pt idx="10">
                  <c:v>11177.68901052054</c:v>
                </c:pt>
                <c:pt idx="11">
                  <c:v>11082.972539316615</c:v>
                </c:pt>
                <c:pt idx="12">
                  <c:v>11103.457364323345</c:v>
                </c:pt>
                <c:pt idx="13">
                  <c:v>11110.884028150158</c:v>
                </c:pt>
                <c:pt idx="14">
                  <c:v>10949.177870396221</c:v>
                </c:pt>
                <c:pt idx="15">
                  <c:v>10733.50460614322</c:v>
                </c:pt>
                <c:pt idx="16">
                  <c:v>10852.861482390304</c:v>
                </c:pt>
                <c:pt idx="17">
                  <c:v>10906.568256380599</c:v>
                </c:pt>
                <c:pt idx="18">
                  <c:v>10806.562367765291</c:v>
                </c:pt>
                <c:pt idx="19">
                  <c:v>10994.963442551485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F-45AD-BB96-363084A7C4A6}"/>
            </c:ext>
          </c:extLst>
        </c:ser>
        <c:ser>
          <c:idx val="5"/>
          <c:order val="1"/>
          <c:tx>
            <c:strRef>
              <c:f>'Talnagögn | Numerical Data'!$D$216</c:f>
              <c:strCache>
                <c:ptCount val="1"/>
                <c:pt idx="0">
                  <c:v>Sviðsmynd byggð á aðgerðum stjórvalda</c:v>
                </c:pt>
              </c:strCache>
            </c:strRef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Data'!$H$18:$BU$18</c15:sqref>
                  </c15:fullRef>
                </c:ext>
              </c:extLst>
              <c:f>'Talnagögn | Numerical Data'!$W$18:$BU$18</c:f>
              <c:numCache>
                <c:formatCode>0</c:formatCode>
                <c:ptCount val="51"/>
                <c:pt idx="19">
                  <c:v>10994.963442551485</c:v>
                </c:pt>
                <c:pt idx="20">
                  <c:v>10545.200701066748</c:v>
                </c:pt>
                <c:pt idx="21">
                  <c:v>10237.415494620087</c:v>
                </c:pt>
                <c:pt idx="22">
                  <c:v>10312.053085691539</c:v>
                </c:pt>
                <c:pt idx="23">
                  <c:v>10092.246671188985</c:v>
                </c:pt>
                <c:pt idx="24">
                  <c:v>9890.0963710511442</c:v>
                </c:pt>
                <c:pt idx="25">
                  <c:v>9693.9584128536517</c:v>
                </c:pt>
                <c:pt idx="26">
                  <c:v>9567.797767271888</c:v>
                </c:pt>
                <c:pt idx="27">
                  <c:v>9457.4525208817267</c:v>
                </c:pt>
                <c:pt idx="28">
                  <c:v>9350.398761400902</c:v>
                </c:pt>
                <c:pt idx="29">
                  <c:v>9232.7628759891268</c:v>
                </c:pt>
                <c:pt idx="30">
                  <c:v>9119.0503691164304</c:v>
                </c:pt>
                <c:pt idx="31">
                  <c:v>9015.3598958216389</c:v>
                </c:pt>
                <c:pt idx="32">
                  <c:v>8939.4290433471051</c:v>
                </c:pt>
                <c:pt idx="33">
                  <c:v>8831.5999786889024</c:v>
                </c:pt>
                <c:pt idx="34">
                  <c:v>8721.1861016299517</c:v>
                </c:pt>
                <c:pt idx="35">
                  <c:v>8613.4182961061269</c:v>
                </c:pt>
                <c:pt idx="36">
                  <c:v>8494.3464361526476</c:v>
                </c:pt>
                <c:pt idx="37">
                  <c:v>8363.1905555142694</c:v>
                </c:pt>
                <c:pt idx="38">
                  <c:v>8236.049621719967</c:v>
                </c:pt>
                <c:pt idx="39">
                  <c:v>8101.9714196174882</c:v>
                </c:pt>
                <c:pt idx="40">
                  <c:v>7973.5148944632874</c:v>
                </c:pt>
                <c:pt idx="41">
                  <c:v>7840.8372667544118</c:v>
                </c:pt>
                <c:pt idx="42">
                  <c:v>7709.5955465917987</c:v>
                </c:pt>
                <c:pt idx="43">
                  <c:v>7582.8644763356651</c:v>
                </c:pt>
                <c:pt idx="44">
                  <c:v>7455.3640729402587</c:v>
                </c:pt>
                <c:pt idx="45">
                  <c:v>7326.728018485177</c:v>
                </c:pt>
                <c:pt idx="46">
                  <c:v>7202.3846092671802</c:v>
                </c:pt>
                <c:pt idx="47">
                  <c:v>7094.8908629140669</c:v>
                </c:pt>
                <c:pt idx="48">
                  <c:v>6979.8751691694652</c:v>
                </c:pt>
                <c:pt idx="49">
                  <c:v>6867.5293749790817</c:v>
                </c:pt>
                <c:pt idx="50">
                  <c:v>6766.4794030375151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F-45AD-BB96-363084A7C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68927785585237"/>
          <c:y val="0.35461382505307948"/>
          <c:w val="0.23022365250288077"/>
          <c:h val="0.29384344580880689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58843048466344772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'Skuldbindingar | Obligations'!$AC$11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Data'!$W$213:$AV$213</c:f>
              <c:numCache>
                <c:formatCode>0</c:formatCode>
                <c:ptCount val="26"/>
                <c:pt idx="0">
                  <c:v>6649.0651614089793</c:v>
                </c:pt>
                <c:pt idx="1">
                  <c:v>6701.8993151523891</c:v>
                </c:pt>
                <c:pt idx="2">
                  <c:v>6608.2128435150253</c:v>
                </c:pt>
                <c:pt idx="3">
                  <c:v>6653.3721634665408</c:v>
                </c:pt>
                <c:pt idx="4">
                  <c:v>6614.9226945775981</c:v>
                </c:pt>
                <c:pt idx="5">
                  <c:v>6555.7447263435361</c:v>
                </c:pt>
                <c:pt idx="6">
                  <c:v>6499.8654925610545</c:v>
                </c:pt>
                <c:pt idx="7">
                  <c:v>6472.5162741135027</c:v>
                </c:pt>
                <c:pt idx="8">
                  <c:v>6438.3935936847574</c:v>
                </c:pt>
                <c:pt idx="9">
                  <c:v>6399.3362065434758</c:v>
                </c:pt>
                <c:pt idx="10">
                  <c:v>6357.262926227706</c:v>
                </c:pt>
                <c:pt idx="11">
                  <c:v>6304.5506896087963</c:v>
                </c:pt>
                <c:pt idx="12">
                  <c:v>6242.2890424568277</c:v>
                </c:pt>
                <c:pt idx="13">
                  <c:v>6185.5200768583882</c:v>
                </c:pt>
                <c:pt idx="14">
                  <c:v>6163.9282828915193</c:v>
                </c:pt>
                <c:pt idx="15">
                  <c:v>6154.2887892621393</c:v>
                </c:pt>
                <c:pt idx="16">
                  <c:v>6134.8460844579959</c:v>
                </c:pt>
                <c:pt idx="17">
                  <c:v>6130.5054274405193</c:v>
                </c:pt>
                <c:pt idx="18">
                  <c:v>6162.5485425183797</c:v>
                </c:pt>
                <c:pt idx="19">
                  <c:v>6215.9199783937211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2-459E-83D1-FBF43E887657}"/>
            </c:ext>
          </c:extLst>
        </c:ser>
        <c:ser>
          <c:idx val="2"/>
          <c:order val="1"/>
          <c:tx>
            <c:strRef>
              <c:f>'Talnagögn | Numerical Data'!$E$212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Data'!$W$212:$AV$212</c:f>
              <c:numCache>
                <c:formatCode>0</c:formatCode>
                <c:ptCount val="26"/>
                <c:pt idx="0">
                  <c:v>3220.2718123627242</c:v>
                </c:pt>
                <c:pt idx="1">
                  <c:v>3356.1555692436041</c:v>
                </c:pt>
                <c:pt idx="2">
                  <c:v>3528.5437860388224</c:v>
                </c:pt>
                <c:pt idx="3">
                  <c:v>3388.5249090412976</c:v>
                </c:pt>
                <c:pt idx="4">
                  <c:v>3254.4479591854424</c:v>
                </c:pt>
                <c:pt idx="5">
                  <c:v>3139.1704679084478</c:v>
                </c:pt>
                <c:pt idx="6">
                  <c:v>3029.5122005057137</c:v>
                </c:pt>
                <c:pt idx="7">
                  <c:v>2949.46371237119</c:v>
                </c:pt>
                <c:pt idx="8">
                  <c:v>2938.1340536281186</c:v>
                </c:pt>
                <c:pt idx="9">
                  <c:v>2985.5415273791432</c:v>
                </c:pt>
                <c:pt idx="10">
                  <c:v>2998.3862349422639</c:v>
                </c:pt>
                <c:pt idx="11">
                  <c:v>2984.1790957548146</c:v>
                </c:pt>
                <c:pt idx="12">
                  <c:v>3013.4163693499709</c:v>
                </c:pt>
                <c:pt idx="13">
                  <c:v>3053.8264109312295</c:v>
                </c:pt>
                <c:pt idx="14">
                  <c:v>2969.484821446541</c:v>
                </c:pt>
                <c:pt idx="15">
                  <c:v>2814.0368990992233</c:v>
                </c:pt>
                <c:pt idx="16">
                  <c:v>2869.2599845523096</c:v>
                </c:pt>
                <c:pt idx="17">
                  <c:v>2876.9015034267459</c:v>
                </c:pt>
                <c:pt idx="18">
                  <c:v>2809.1429125135783</c:v>
                </c:pt>
                <c:pt idx="19">
                  <c:v>2869.5453175510966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2-459E-83D1-FBF43E887657}"/>
            </c:ext>
          </c:extLst>
        </c:ser>
        <c:ser>
          <c:idx val="0"/>
          <c:order val="2"/>
          <c:tx>
            <c:strRef>
              <c:f>'Talnagögn | Numerical Data'!$E$210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FF7A6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Data'!$W$210:$AV$210</c:f>
              <c:numCache>
                <c:formatCode>0</c:formatCode>
                <c:ptCount val="26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1771.6683497563386</c:v>
                </c:pt>
                <c:pt idx="12">
                  <c:v>1824.7934949065466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2-459E-83D1-FBF43E887657}"/>
            </c:ext>
          </c:extLst>
        </c:ser>
        <c:ser>
          <c:idx val="1"/>
          <c:order val="3"/>
          <c:tx>
            <c:strRef>
              <c:f>'Talnagögn | Numerical Data'!$E$211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Data'!$W$211:$AV$211</c:f>
              <c:numCache>
                <c:formatCode>0</c:formatCode>
                <c:ptCount val="26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02-459E-83D1-FBF43E887657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Data'!$W$220:$BU$220</c:f>
              <c:numCache>
                <c:formatCode>0</c:formatCode>
                <c:ptCount val="51"/>
                <c:pt idx="19">
                  <c:v>6215.9199783937211</c:v>
                </c:pt>
                <c:pt idx="20">
                  <c:v>6071.680925830653</c:v>
                </c:pt>
                <c:pt idx="21">
                  <c:v>5951.6354274915639</c:v>
                </c:pt>
                <c:pt idx="22">
                  <c:v>5834.1816960368697</c:v>
                </c:pt>
                <c:pt idx="23">
                  <c:v>5721.0311999379155</c:v>
                </c:pt>
                <c:pt idx="24">
                  <c:v>5612.3203264955791</c:v>
                </c:pt>
                <c:pt idx="25">
                  <c:v>5502.5949883521325</c:v>
                </c:pt>
                <c:pt idx="26">
                  <c:v>5439.5098603148645</c:v>
                </c:pt>
                <c:pt idx="27">
                  <c:v>5378.0830970511242</c:v>
                </c:pt>
                <c:pt idx="28">
                  <c:v>5314.0296805363905</c:v>
                </c:pt>
                <c:pt idx="29">
                  <c:v>5257.9040021627834</c:v>
                </c:pt>
                <c:pt idx="30">
                  <c:v>5212.9620701167541</c:v>
                </c:pt>
                <c:pt idx="31">
                  <c:v>5163.3295723623687</c:v>
                </c:pt>
                <c:pt idx="32">
                  <c:v>5147.8236156040284</c:v>
                </c:pt>
                <c:pt idx="33">
                  <c:v>5099.6177518240111</c:v>
                </c:pt>
                <c:pt idx="34">
                  <c:v>5048.5935392828969</c:v>
                </c:pt>
                <c:pt idx="35">
                  <c:v>4999.6642851497636</c:v>
                </c:pt>
                <c:pt idx="36">
                  <c:v>4939.8419130391894</c:v>
                </c:pt>
                <c:pt idx="37">
                  <c:v>4867.396811414169</c:v>
                </c:pt>
                <c:pt idx="38">
                  <c:v>4797.8138211936666</c:v>
                </c:pt>
                <c:pt idx="39">
                  <c:v>4719.622904884488</c:v>
                </c:pt>
                <c:pt idx="40">
                  <c:v>4648.4394750312449</c:v>
                </c:pt>
                <c:pt idx="41">
                  <c:v>4564.4831373845163</c:v>
                </c:pt>
                <c:pt idx="42">
                  <c:v>4481.1300562148162</c:v>
                </c:pt>
                <c:pt idx="43">
                  <c:v>4402.0286726445229</c:v>
                </c:pt>
                <c:pt idx="44">
                  <c:v>4321.542782845796</c:v>
                </c:pt>
                <c:pt idx="45">
                  <c:v>4234.0275486538176</c:v>
                </c:pt>
                <c:pt idx="46">
                  <c:v>4142.4584084493708</c:v>
                </c:pt>
                <c:pt idx="47">
                  <c:v>4059.0252077693131</c:v>
                </c:pt>
                <c:pt idx="48">
                  <c:v>3969.9820873098452</c:v>
                </c:pt>
                <c:pt idx="49">
                  <c:v>3880.4139193447481</c:v>
                </c:pt>
                <c:pt idx="50">
                  <c:v>3796.9221528559151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02-459E-83D1-FBF43E887657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Data'!$W$219:$BU$219</c:f>
              <c:numCache>
                <c:formatCode>0</c:formatCode>
                <c:ptCount val="51"/>
                <c:pt idx="19">
                  <c:v>2869.5453175510966</c:v>
                </c:pt>
                <c:pt idx="20">
                  <c:v>2696.5993549568457</c:v>
                </c:pt>
                <c:pt idx="21">
                  <c:v>2594.9555293950111</c:v>
                </c:pt>
                <c:pt idx="22">
                  <c:v>2519.742558193318</c:v>
                </c:pt>
                <c:pt idx="23">
                  <c:v>2410.459840255754</c:v>
                </c:pt>
                <c:pt idx="24">
                  <c:v>2317.8678664166873</c:v>
                </c:pt>
                <c:pt idx="25">
                  <c:v>2231.5441599097649</c:v>
                </c:pt>
                <c:pt idx="26">
                  <c:v>2168.362886678422</c:v>
                </c:pt>
                <c:pt idx="27">
                  <c:v>2118.5962459905304</c:v>
                </c:pt>
                <c:pt idx="28">
                  <c:v>2076.6830403168415</c:v>
                </c:pt>
                <c:pt idx="29">
                  <c:v>2015.606533231002</c:v>
                </c:pt>
                <c:pt idx="30">
                  <c:v>1947.7255206832708</c:v>
                </c:pt>
                <c:pt idx="31">
                  <c:v>1889.7887041129213</c:v>
                </c:pt>
                <c:pt idx="32">
                  <c:v>1831.8673745745175</c:v>
                </c:pt>
                <c:pt idx="33">
                  <c:v>1774.247819635219</c:v>
                </c:pt>
                <c:pt idx="34">
                  <c:v>1717.1903104810249</c:v>
                </c:pt>
                <c:pt idx="35">
                  <c:v>1660.0009226056438</c:v>
                </c:pt>
                <c:pt idx="36">
                  <c:v>1604.1840376115481</c:v>
                </c:pt>
                <c:pt idx="37">
                  <c:v>1547.8807101749433</c:v>
                </c:pt>
                <c:pt idx="38">
                  <c:v>1492.4568951800773</c:v>
                </c:pt>
                <c:pt idx="39">
                  <c:v>1437.476592740185</c:v>
                </c:pt>
                <c:pt idx="40">
                  <c:v>1382.5443130704798</c:v>
                </c:pt>
                <c:pt idx="41">
                  <c:v>1334.9720977161805</c:v>
                </c:pt>
                <c:pt idx="42">
                  <c:v>1287.9873852579087</c:v>
                </c:pt>
                <c:pt idx="43">
                  <c:v>1240.1842306273527</c:v>
                </c:pt>
                <c:pt idx="44">
                  <c:v>1194.63149806963</c:v>
                </c:pt>
                <c:pt idx="45">
                  <c:v>1153.9910830960462</c:v>
                </c:pt>
                <c:pt idx="46">
                  <c:v>1121.6277814967264</c:v>
                </c:pt>
                <c:pt idx="47">
                  <c:v>1097.0499854487475</c:v>
                </c:pt>
                <c:pt idx="48">
                  <c:v>1072.3051687186273</c:v>
                </c:pt>
                <c:pt idx="49">
                  <c:v>1049.8555133556295</c:v>
                </c:pt>
                <c:pt idx="50">
                  <c:v>1032.6164158812735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2-459E-83D1-FBF43E887657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rgbClr val="FF7A6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Data'!$W$217:$BU$217</c:f>
              <c:numCache>
                <c:formatCode>0</c:formatCode>
                <c:ptCount val="51"/>
                <c:pt idx="19">
                  <c:v>1889.154</c:v>
                </c:pt>
                <c:pt idx="20">
                  <c:v>1752.1315874534657</c:v>
                </c:pt>
                <c:pt idx="21">
                  <c:v>1665.8297357531455</c:v>
                </c:pt>
                <c:pt idx="22">
                  <c:v>1933.3081193455198</c:v>
                </c:pt>
                <c:pt idx="23">
                  <c:v>1936.1679058503478</c:v>
                </c:pt>
                <c:pt idx="24">
                  <c:v>1935.6207983472038</c:v>
                </c:pt>
                <c:pt idx="25">
                  <c:v>1935.913509242476</c:v>
                </c:pt>
                <c:pt idx="26">
                  <c:v>1936.0452186711248</c:v>
                </c:pt>
                <c:pt idx="27">
                  <c:v>1937.0421569754367</c:v>
                </c:pt>
                <c:pt idx="28">
                  <c:v>1936.2697097990658</c:v>
                </c:pt>
                <c:pt idx="29">
                  <c:v>1936.3641770888514</c:v>
                </c:pt>
                <c:pt idx="30">
                  <c:v>1936.275787439419</c:v>
                </c:pt>
                <c:pt idx="31">
                  <c:v>1941.2875007660853</c:v>
                </c:pt>
                <c:pt idx="32">
                  <c:v>1940.294072675375</c:v>
                </c:pt>
                <c:pt idx="33">
                  <c:v>1940.1805959781211</c:v>
                </c:pt>
                <c:pt idx="34">
                  <c:v>1940.0576762401179</c:v>
                </c:pt>
                <c:pt idx="35">
                  <c:v>1940.8141113489153</c:v>
                </c:pt>
                <c:pt idx="36">
                  <c:v>1939.7996722197888</c:v>
                </c:pt>
                <c:pt idx="37">
                  <c:v>1939.6578352890476</c:v>
                </c:pt>
                <c:pt idx="38">
                  <c:v>1939.5074670406391</c:v>
                </c:pt>
                <c:pt idx="39">
                  <c:v>1940.2359532646958</c:v>
                </c:pt>
                <c:pt idx="40">
                  <c:v>1939.1788497290283</c:v>
                </c:pt>
                <c:pt idx="41">
                  <c:v>1938.9987648402191</c:v>
                </c:pt>
                <c:pt idx="42">
                  <c:v>1938.8053258109928</c:v>
                </c:pt>
                <c:pt idx="43">
                  <c:v>1939.4891604848594</c:v>
                </c:pt>
                <c:pt idx="44">
                  <c:v>1938.3874217046284</c:v>
                </c:pt>
                <c:pt idx="45">
                  <c:v>1938.1582463312184</c:v>
                </c:pt>
                <c:pt idx="46">
                  <c:v>1937.9209154141943</c:v>
                </c:pt>
                <c:pt idx="47">
                  <c:v>1938.5577813470488</c:v>
                </c:pt>
                <c:pt idx="48">
                  <c:v>1937.4120633938719</c:v>
                </c:pt>
                <c:pt idx="49">
                  <c:v>1937.140193430615</c:v>
                </c:pt>
                <c:pt idx="50">
                  <c:v>1936.8594021568017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02-459E-83D1-FBF43E887657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Data'!$W$218:$BU$218</c:f>
              <c:numCache>
                <c:formatCode>0</c:formatCode>
                <c:ptCount val="51"/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2-459E-83D1-FBF43E887657}"/>
            </c:ext>
          </c:extLst>
        </c:ser>
        <c:ser>
          <c:idx val="9"/>
          <c:order val="8"/>
          <c:tx>
            <c:v>CO2 DomAvi WAM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02-459E-83D1-FBF43E887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0799195418091132"/>
          <c:y val="0.24895168007901244"/>
          <c:w val="0.28280559712153291"/>
          <c:h val="0.490044685745261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676934100931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Data'!$E$22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'Talnagögn | Numerical Data'!$W$10:$AV$10</c:f>
              <c:numCache>
                <c:formatCode>0</c:formatCode>
                <c:ptCount val="26"/>
                <c:pt idx="0">
                  <c:v>10748.227043017823</c:v>
                </c:pt>
                <c:pt idx="1">
                  <c:v>11359.950399600091</c:v>
                </c:pt>
                <c:pt idx="2">
                  <c:v>11573.406119480234</c:v>
                </c:pt>
                <c:pt idx="3">
                  <c:v>11999.247203868919</c:v>
                </c:pt>
                <c:pt idx="4">
                  <c:v>11655.302558975814</c:v>
                </c:pt>
                <c:pt idx="5">
                  <c:v>11499.486058735623</c:v>
                </c:pt>
                <c:pt idx="6">
                  <c:v>11230.548085358367</c:v>
                </c:pt>
                <c:pt idx="7">
                  <c:v>11197.705665031472</c:v>
                </c:pt>
                <c:pt idx="8">
                  <c:v>11167.144453754187</c:v>
                </c:pt>
                <c:pt idx="9">
                  <c:v>11149.398726083775</c:v>
                </c:pt>
                <c:pt idx="10">
                  <c:v>11177.68901052054</c:v>
                </c:pt>
                <c:pt idx="11">
                  <c:v>11082.972539316615</c:v>
                </c:pt>
                <c:pt idx="12">
                  <c:v>11103.457364323345</c:v>
                </c:pt>
                <c:pt idx="13">
                  <c:v>11110.884028150158</c:v>
                </c:pt>
                <c:pt idx="14">
                  <c:v>10949.177870396221</c:v>
                </c:pt>
                <c:pt idx="15">
                  <c:v>10733.50460614322</c:v>
                </c:pt>
                <c:pt idx="16">
                  <c:v>10852.861482390304</c:v>
                </c:pt>
                <c:pt idx="17">
                  <c:v>10906.568256380599</c:v>
                </c:pt>
                <c:pt idx="18">
                  <c:v>10806.562367765291</c:v>
                </c:pt>
                <c:pt idx="19">
                  <c:v>10994.963442551485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5-43F6-96CC-5B52BB236C29}"/>
            </c:ext>
          </c:extLst>
        </c:ser>
        <c:ser>
          <c:idx val="5"/>
          <c:order val="1"/>
          <c:tx>
            <c:strRef>
              <c:f>'Talnagögn | Numerical Data'!$E$32</c:f>
              <c:strCache>
                <c:ptCount val="1"/>
                <c:pt idx="0">
                  <c:v>Government policy-based scenario</c:v>
                </c:pt>
              </c:strCache>
            </c:strRef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Data'!$H$18:$BU$18</c15:sqref>
                  </c15:fullRef>
                </c:ext>
              </c:extLst>
              <c:f>'Talnagögn | Numerical Data'!$W$18:$BU$18</c:f>
              <c:numCache>
                <c:formatCode>0</c:formatCode>
                <c:ptCount val="51"/>
                <c:pt idx="19">
                  <c:v>10994.963442551485</c:v>
                </c:pt>
                <c:pt idx="20">
                  <c:v>10545.200701066748</c:v>
                </c:pt>
                <c:pt idx="21">
                  <c:v>10237.415494620087</c:v>
                </c:pt>
                <c:pt idx="22">
                  <c:v>10312.053085691539</c:v>
                </c:pt>
                <c:pt idx="23">
                  <c:v>10092.246671188985</c:v>
                </c:pt>
                <c:pt idx="24">
                  <c:v>9890.0963710511442</c:v>
                </c:pt>
                <c:pt idx="25">
                  <c:v>9693.9584128536517</c:v>
                </c:pt>
                <c:pt idx="26">
                  <c:v>9567.797767271888</c:v>
                </c:pt>
                <c:pt idx="27">
                  <c:v>9457.4525208817267</c:v>
                </c:pt>
                <c:pt idx="28">
                  <c:v>9350.398761400902</c:v>
                </c:pt>
                <c:pt idx="29">
                  <c:v>9232.7628759891268</c:v>
                </c:pt>
                <c:pt idx="30">
                  <c:v>9119.0503691164304</c:v>
                </c:pt>
                <c:pt idx="31">
                  <c:v>9015.3598958216389</c:v>
                </c:pt>
                <c:pt idx="32">
                  <c:v>8939.4290433471051</c:v>
                </c:pt>
                <c:pt idx="33">
                  <c:v>8831.5999786889024</c:v>
                </c:pt>
                <c:pt idx="34">
                  <c:v>8721.1861016299517</c:v>
                </c:pt>
                <c:pt idx="35">
                  <c:v>8613.4182961061269</c:v>
                </c:pt>
                <c:pt idx="36">
                  <c:v>8494.3464361526476</c:v>
                </c:pt>
                <c:pt idx="37">
                  <c:v>8363.1905555142694</c:v>
                </c:pt>
                <c:pt idx="38">
                  <c:v>8236.049621719967</c:v>
                </c:pt>
                <c:pt idx="39">
                  <c:v>8101.9714196174882</c:v>
                </c:pt>
                <c:pt idx="40">
                  <c:v>7973.5148944632874</c:v>
                </c:pt>
                <c:pt idx="41">
                  <c:v>7840.8372667544118</c:v>
                </c:pt>
                <c:pt idx="42">
                  <c:v>7709.5955465917987</c:v>
                </c:pt>
                <c:pt idx="43">
                  <c:v>7582.8644763356651</c:v>
                </c:pt>
                <c:pt idx="44">
                  <c:v>7455.3640729402587</c:v>
                </c:pt>
                <c:pt idx="45">
                  <c:v>7326.728018485177</c:v>
                </c:pt>
                <c:pt idx="46">
                  <c:v>7202.3846092671802</c:v>
                </c:pt>
                <c:pt idx="47">
                  <c:v>7094.8908629140669</c:v>
                </c:pt>
                <c:pt idx="48">
                  <c:v>6979.8751691694652</c:v>
                </c:pt>
                <c:pt idx="49">
                  <c:v>6867.5293749790817</c:v>
                </c:pt>
                <c:pt idx="50">
                  <c:v>6766.4794030375151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5-43F6-96CC-5B52BB23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74726329940465"/>
          <c:y val="0.37136485501991601"/>
          <c:w val="0.27225276001813431"/>
          <c:h val="0.2786690939649696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415404589371980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Data'!$D$226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Data'!$W$226:$AV$226</c15:sqref>
                  </c15:fullRef>
                </c:ext>
              </c:extLst>
              <c:f>'Talnagögn | Numerical Data'!$W$226:$AP$226</c:f>
              <c:numCache>
                <c:formatCode>0</c:formatCode>
                <c:ptCount val="20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7-4AF1-AB20-D12F4E12AFE7}"/>
            </c:ext>
          </c:extLst>
        </c:ser>
        <c:ser>
          <c:idx val="2"/>
          <c:order val="1"/>
          <c:tx>
            <c:strRef>
              <c:f>'Talnagögn | Numerical Data'!$D$228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Data'!$W$228:$AV$228</c15:sqref>
                  </c15:fullRef>
                </c:ext>
              </c:extLst>
              <c:f>'Talnagögn | Numerical Data'!$W$228:$AP$228</c:f>
              <c:numCache>
                <c:formatCode>0</c:formatCode>
                <c:ptCount val="20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7-4AF1-AB20-D12F4E12AFE7}"/>
            </c:ext>
          </c:extLst>
        </c:ser>
        <c:ser>
          <c:idx val="1"/>
          <c:order val="2"/>
          <c:tx>
            <c:strRef>
              <c:f>'Talnagögn | Numerical Data'!$D$227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Data'!$W$227:$AV$227</c15:sqref>
                  </c15:fullRef>
                </c:ext>
              </c:extLst>
              <c:f>'Talnagögn | Numerical Data'!$W$227:$AP$227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7-4AF1-AB20-D12F4E12AFE7}"/>
            </c:ext>
          </c:extLst>
        </c:ser>
        <c:ser>
          <c:idx val="3"/>
          <c:order val="3"/>
          <c:tx>
            <c:strRef>
              <c:f>'Talnagögn | Numerical Data'!$D$229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Data'!$W$229:$AV$229</c15:sqref>
                  </c15:fullRef>
                </c:ext>
              </c:extLst>
              <c:f>'Talnagögn | Numerical Data'!$W$229:$AP$229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C7-4AF1-AB20-D12F4E12AFE7}"/>
            </c:ext>
          </c:extLst>
        </c:ser>
        <c:ser>
          <c:idx val="5"/>
          <c:order val="4"/>
          <c:tx>
            <c:strRef>
              <c:f>'Talnagögn | Numerical Data'!$D$231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Data'!$W$231:$AV$231</c15:sqref>
                  </c15:fullRef>
                </c:ext>
              </c:extLst>
              <c:f>'Talnagögn | Numerical Data'!$W$231:$AP$231</c:f>
              <c:numCache>
                <c:formatCode>0</c:formatCode>
                <c:ptCount val="20"/>
                <c:pt idx="0">
                  <c:v>119.26047094208158</c:v>
                </c:pt>
                <c:pt idx="1">
                  <c:v>129.44840884767729</c:v>
                </c:pt>
                <c:pt idx="2">
                  <c:v>150.13672395880565</c:v>
                </c:pt>
                <c:pt idx="3">
                  <c:v>188.7494684116991</c:v>
                </c:pt>
                <c:pt idx="4">
                  <c:v>172.64175584137766</c:v>
                </c:pt>
                <c:pt idx="5">
                  <c:v>194.72300000000001</c:v>
                </c:pt>
                <c:pt idx="6">
                  <c:v>183.37799999999999</c:v>
                </c:pt>
                <c:pt idx="7">
                  <c:v>175.06768</c:v>
                </c:pt>
                <c:pt idx="8">
                  <c:v>176.928</c:v>
                </c:pt>
                <c:pt idx="9">
                  <c:v>206.00103132749297</c:v>
                </c:pt>
                <c:pt idx="10">
                  <c:v>172.26500096927683</c:v>
                </c:pt>
                <c:pt idx="11">
                  <c:v>162.99524576158018</c:v>
                </c:pt>
                <c:pt idx="12">
                  <c:v>151.91344102803788</c:v>
                </c:pt>
                <c:pt idx="13">
                  <c:v>164.66100135548007</c:v>
                </c:pt>
                <c:pt idx="14">
                  <c:v>175.37661233554124</c:v>
                </c:pt>
                <c:pt idx="15">
                  <c:v>177.2397261242881</c:v>
                </c:pt>
                <c:pt idx="16">
                  <c:v>166.22976688024966</c:v>
                </c:pt>
                <c:pt idx="17">
                  <c:v>177.8928390442361</c:v>
                </c:pt>
                <c:pt idx="18">
                  <c:v>176.6385789664966</c:v>
                </c:pt>
                <c:pt idx="19">
                  <c:v>223.29619818990452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C7-4AF1-AB20-D12F4E12AFE7}"/>
            </c:ext>
          </c:extLst>
        </c:ser>
        <c:ser>
          <c:idx val="7"/>
          <c:order val="5"/>
          <c:tx>
            <c:strRef>
              <c:f>'Talnagögn | Numerical Data'!$D$236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Data'!$W$236:$AV$236</c15:sqref>
                  </c15:fullRef>
                </c:ext>
              </c:extLst>
              <c:f>'Talnagögn | Numerical Data'!$W$236:$AP$236</c:f>
              <c:numCache>
                <c:formatCode>0</c:formatCode>
                <c:ptCount val="20"/>
                <c:pt idx="0">
                  <c:v>329.90216404917919</c:v>
                </c:pt>
                <c:pt idx="1">
                  <c:v>373.42949375567559</c:v>
                </c:pt>
                <c:pt idx="2">
                  <c:v>381.92367612503494</c:v>
                </c:pt>
                <c:pt idx="3">
                  <c:v>326.57783497731452</c:v>
                </c:pt>
                <c:pt idx="4">
                  <c:v>224.01659864359726</c:v>
                </c:pt>
                <c:pt idx="5">
                  <c:v>186.63265476315883</c:v>
                </c:pt>
                <c:pt idx="6">
                  <c:v>184.52999078416087</c:v>
                </c:pt>
                <c:pt idx="7">
                  <c:v>149.91217636551255</c:v>
                </c:pt>
                <c:pt idx="8">
                  <c:v>141.06460945502067</c:v>
                </c:pt>
                <c:pt idx="9">
                  <c:v>113.87893151479784</c:v>
                </c:pt>
                <c:pt idx="10">
                  <c:v>144.13956560727775</c:v>
                </c:pt>
                <c:pt idx="11">
                  <c:v>134.61455682852875</c:v>
                </c:pt>
                <c:pt idx="12">
                  <c:v>118.79691081451256</c:v>
                </c:pt>
                <c:pt idx="13">
                  <c:v>134.81125802958877</c:v>
                </c:pt>
                <c:pt idx="14">
                  <c:v>139.34396779855251</c:v>
                </c:pt>
                <c:pt idx="15">
                  <c:v>112.17182898212423</c:v>
                </c:pt>
                <c:pt idx="16">
                  <c:v>116.98458449531699</c:v>
                </c:pt>
                <c:pt idx="17">
                  <c:v>183.64243544475994</c:v>
                </c:pt>
                <c:pt idx="18">
                  <c:v>143.31145105840505</c:v>
                </c:pt>
                <c:pt idx="19">
                  <c:v>171.47592974855161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C7-4AF1-AB20-D12F4E12AFE7}"/>
            </c:ext>
          </c:extLst>
        </c:ser>
        <c:ser>
          <c:idx val="4"/>
          <c:order val="6"/>
          <c:tx>
            <c:strRef>
              <c:f>'Talnagögn | Numerical Data'!$D$230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Data'!$W$230:$AV$230</c15:sqref>
                  </c15:fullRef>
                </c:ext>
              </c:extLst>
              <c:f>'Talnagögn | Numerical Data'!$W$230:$AP$230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164.58965162753336</c:v>
                </c:pt>
                <c:pt idx="13">
                  <c:v>182.47701962243832</c:v>
                </c:pt>
                <c:pt idx="14">
                  <c:v>194.37435453854647</c:v>
                </c:pt>
                <c:pt idx="15">
                  <c:v>198.14512441654921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C7-4AF1-AB20-D12F4E12AFE7}"/>
            </c:ext>
          </c:extLst>
        </c:ser>
        <c:ser>
          <c:idx val="6"/>
          <c:order val="7"/>
          <c:tx>
            <c:strRef>
              <c:f>'Talnagögn | Numerical Data'!$D$232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rgbClr val="0E547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214.30164332811569</c:v>
                </c:pt>
                <c:pt idx="2">
                  <c:v>215.8336624892838</c:v>
                </c:pt>
                <c:pt idx="3">
                  <c:v>208.9615689366662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102.82225724651583</c:v>
                </c:pt>
                <c:pt idx="8">
                  <c:v>98.852644261966944</c:v>
                </c:pt>
                <c:pt idx="9">
                  <c:v>117.37447230447314</c:v>
                </c:pt>
                <c:pt idx="10">
                  <c:v>116.13287890779705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76.653020122222671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C7-4AF1-AB20-D12F4E12A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19716338063758809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9546306711662E-2"/>
          <c:y val="3.2068601556463468E-2"/>
          <c:w val="0.6319093863267091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Data'!$E$226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Data'!$W$226:$AV$226</c:f>
              <c:numCache>
                <c:formatCode>0</c:formatCode>
                <c:ptCount val="26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9-4E73-AE76-E029BF734A2C}"/>
            </c:ext>
          </c:extLst>
        </c:ser>
        <c:ser>
          <c:idx val="2"/>
          <c:order val="1"/>
          <c:tx>
            <c:strRef>
              <c:f>'Talnagögn | Numerical Data'!$E$228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Data'!$W$228:$AV$228</c:f>
              <c:numCache>
                <c:formatCode>0</c:formatCode>
                <c:ptCount val="26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9-4E73-AE76-E029BF734A2C}"/>
            </c:ext>
          </c:extLst>
        </c:ser>
        <c:ser>
          <c:idx val="1"/>
          <c:order val="2"/>
          <c:tx>
            <c:strRef>
              <c:f>'Talnagögn | Numerical Data'!$E$227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Data'!$W$227:$AV$227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9-4E73-AE76-E029BF734A2C}"/>
            </c:ext>
          </c:extLst>
        </c:ser>
        <c:ser>
          <c:idx val="3"/>
          <c:order val="3"/>
          <c:tx>
            <c:strRef>
              <c:f>'Talnagögn | Numerical Data'!$E$229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Data'!$W$229:$AV$229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9-4E73-AE76-E029BF734A2C}"/>
            </c:ext>
          </c:extLst>
        </c:ser>
        <c:ser>
          <c:idx val="7"/>
          <c:order val="4"/>
          <c:tx>
            <c:strRef>
              <c:f>'Talnagögn | Numerical Data'!$E$236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9-4E73-AE76-E029BF734A2C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rgbClr val="00827F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Data'!$W$239:$BU$239</c:f>
              <c:numCache>
                <c:formatCode>0</c:formatCode>
                <c:ptCount val="51"/>
                <c:pt idx="19">
                  <c:v>905.50742448156177</c:v>
                </c:pt>
                <c:pt idx="20">
                  <c:v>894.89141848720135</c:v>
                </c:pt>
                <c:pt idx="21">
                  <c:v>872.46876079218669</c:v>
                </c:pt>
                <c:pt idx="22">
                  <c:v>840.17548726403083</c:v>
                </c:pt>
                <c:pt idx="23">
                  <c:v>804.54603346166118</c:v>
                </c:pt>
                <c:pt idx="24">
                  <c:v>765.12050934504907</c:v>
                </c:pt>
                <c:pt idx="25">
                  <c:v>722.09890849664362</c:v>
                </c:pt>
                <c:pt idx="26">
                  <c:v>685.33593811459355</c:v>
                </c:pt>
                <c:pt idx="27">
                  <c:v>648.56241585293037</c:v>
                </c:pt>
                <c:pt idx="28">
                  <c:v>610.87981830180581</c:v>
                </c:pt>
                <c:pt idx="29">
                  <c:v>571.63910719066223</c:v>
                </c:pt>
                <c:pt idx="30">
                  <c:v>524.79562594972833</c:v>
                </c:pt>
                <c:pt idx="31">
                  <c:v>477.69960116115783</c:v>
                </c:pt>
                <c:pt idx="32">
                  <c:v>430.79682716538571</c:v>
                </c:pt>
                <c:pt idx="33">
                  <c:v>384.5390394105346</c:v>
                </c:pt>
                <c:pt idx="34">
                  <c:v>338.81829627085523</c:v>
                </c:pt>
                <c:pt idx="35">
                  <c:v>294.1136917303445</c:v>
                </c:pt>
                <c:pt idx="36">
                  <c:v>252.42283114208999</c:v>
                </c:pt>
                <c:pt idx="37">
                  <c:v>212.33020862580585</c:v>
                </c:pt>
                <c:pt idx="38">
                  <c:v>173.97295426009288</c:v>
                </c:pt>
                <c:pt idx="39">
                  <c:v>137.56418226201205</c:v>
                </c:pt>
                <c:pt idx="40">
                  <c:v>103.56623754891419</c:v>
                </c:pt>
                <c:pt idx="41">
                  <c:v>78.822517065735283</c:v>
                </c:pt>
                <c:pt idx="42">
                  <c:v>56.714182150728959</c:v>
                </c:pt>
                <c:pt idx="43">
                  <c:v>36.577216019680755</c:v>
                </c:pt>
                <c:pt idx="44">
                  <c:v>20.845338179602876</c:v>
                </c:pt>
                <c:pt idx="45">
                  <c:v>12.141565312923023</c:v>
                </c:pt>
                <c:pt idx="46" formatCode="0.0">
                  <c:v>5.6852259967979322</c:v>
                </c:pt>
                <c:pt idx="47" formatCode="0.0">
                  <c:v>4.0276989188989702</c:v>
                </c:pt>
                <c:pt idx="48" formatCode="0.0">
                  <c:v>3.2148462738859602</c:v>
                </c:pt>
                <c:pt idx="49" formatCode="0.0">
                  <c:v>2.5010014911035383</c:v>
                </c:pt>
                <c:pt idx="50" formatCode="0.0">
                  <c:v>1.8760986850595873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9-4E73-AE76-E029BF734A2C}"/>
            </c:ext>
          </c:extLst>
        </c:ser>
        <c:ser>
          <c:idx val="5"/>
          <c:order val="6"/>
          <c:tx>
            <c:v>Vega WAM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29-4E73-AE76-E029BF734A2C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99E5DA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Data'!$W$241:$BU$241</c:f>
              <c:numCache>
                <c:formatCode>0</c:formatCode>
                <c:ptCount val="51"/>
                <c:pt idx="19">
                  <c:v>661.73982386409887</c:v>
                </c:pt>
                <c:pt idx="20">
                  <c:v>664.9021555550745</c:v>
                </c:pt>
                <c:pt idx="21">
                  <c:v>659.21762737214453</c:v>
                </c:pt>
                <c:pt idx="22">
                  <c:v>653.01001355336655</c:v>
                </c:pt>
                <c:pt idx="23">
                  <c:v>646.7190326507789</c:v>
                </c:pt>
                <c:pt idx="24">
                  <c:v>639.56278060371676</c:v>
                </c:pt>
                <c:pt idx="25">
                  <c:v>632.47710047824921</c:v>
                </c:pt>
                <c:pt idx="26">
                  <c:v>630.79757133379962</c:v>
                </c:pt>
                <c:pt idx="27">
                  <c:v>629.1795173376712</c:v>
                </c:pt>
                <c:pt idx="28">
                  <c:v>627.48293160864387</c:v>
                </c:pt>
                <c:pt idx="29">
                  <c:v>625.84488370432189</c:v>
                </c:pt>
                <c:pt idx="30">
                  <c:v>624.1574061906681</c:v>
                </c:pt>
                <c:pt idx="31">
                  <c:v>622.51417090364089</c:v>
                </c:pt>
                <c:pt idx="32">
                  <c:v>620.7974484377537</c:v>
                </c:pt>
                <c:pt idx="33">
                  <c:v>619.14174301125081</c:v>
                </c:pt>
                <c:pt idx="34">
                  <c:v>617.4134680696792</c:v>
                </c:pt>
                <c:pt idx="35">
                  <c:v>615.74350217269409</c:v>
                </c:pt>
                <c:pt idx="36">
                  <c:v>614.00150685233859</c:v>
                </c:pt>
                <c:pt idx="37">
                  <c:v>611.72005769369184</c:v>
                </c:pt>
                <c:pt idx="38">
                  <c:v>609.81352677972393</c:v>
                </c:pt>
                <c:pt idx="39">
                  <c:v>607.90688819983154</c:v>
                </c:pt>
                <c:pt idx="40">
                  <c:v>605.46670511529601</c:v>
                </c:pt>
                <c:pt idx="41">
                  <c:v>603.08565206681499</c:v>
                </c:pt>
                <c:pt idx="42">
                  <c:v>600.62905681157724</c:v>
                </c:pt>
                <c:pt idx="43">
                  <c:v>598.23152077916257</c:v>
                </c:pt>
                <c:pt idx="44">
                  <c:v>595.75847220647427</c:v>
                </c:pt>
                <c:pt idx="45">
                  <c:v>593.34445812246202</c:v>
                </c:pt>
                <c:pt idx="46">
                  <c:v>590.85486359406275</c:v>
                </c:pt>
                <c:pt idx="47">
                  <c:v>588.4242402363077</c:v>
                </c:pt>
                <c:pt idx="48">
                  <c:v>585.91800123661244</c:v>
                </c:pt>
                <c:pt idx="49">
                  <c:v>583.47070516641759</c:v>
                </c:pt>
                <c:pt idx="50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29-4E73-AE76-E029BF734A2C}"/>
            </c:ext>
          </c:extLst>
        </c:ser>
        <c:ser>
          <c:idx val="8"/>
          <c:order val="8"/>
          <c:tx>
            <c:v>Land WAM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29-4E73-AE76-E029BF734A2C}"/>
            </c:ext>
          </c:extLst>
        </c:ser>
        <c:ser>
          <c:idx val="9"/>
          <c:order val="9"/>
          <c:tx>
            <c:v>Fiski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Data'!$W$240:$BU$240</c:f>
              <c:numCache>
                <c:formatCode>0</c:formatCode>
                <c:ptCount val="51"/>
                <c:pt idx="19">
                  <c:v>520.01881128620573</c:v>
                </c:pt>
                <c:pt idx="20">
                  <c:v>463.89750524394026</c:v>
                </c:pt>
                <c:pt idx="21">
                  <c:v>444.97097473417563</c:v>
                </c:pt>
                <c:pt idx="22">
                  <c:v>431.67730318138439</c:v>
                </c:pt>
                <c:pt idx="23">
                  <c:v>424.33374713642871</c:v>
                </c:pt>
                <c:pt idx="24">
                  <c:v>407.46408800354664</c:v>
                </c:pt>
                <c:pt idx="25">
                  <c:v>389.93759042164368</c:v>
                </c:pt>
                <c:pt idx="26">
                  <c:v>391.42695945912681</c:v>
                </c:pt>
                <c:pt idx="27">
                  <c:v>392.83924784994736</c:v>
                </c:pt>
                <c:pt idx="28">
                  <c:v>392.47784135140188</c:v>
                </c:pt>
                <c:pt idx="29">
                  <c:v>390.49221580188566</c:v>
                </c:pt>
                <c:pt idx="30">
                  <c:v>387.50495152332775</c:v>
                </c:pt>
                <c:pt idx="31">
                  <c:v>383.97678135882745</c:v>
                </c:pt>
                <c:pt idx="32">
                  <c:v>380.00749143023648</c:v>
                </c:pt>
                <c:pt idx="33">
                  <c:v>375.53189790718659</c:v>
                </c:pt>
                <c:pt idx="34">
                  <c:v>370.45989469957664</c:v>
                </c:pt>
                <c:pt idx="35">
                  <c:v>364.6485450428562</c:v>
                </c:pt>
                <c:pt idx="36">
                  <c:v>358.03898075556083</c:v>
                </c:pt>
                <c:pt idx="37">
                  <c:v>350.33580856346794</c:v>
                </c:pt>
                <c:pt idx="38">
                  <c:v>341.35571426301078</c:v>
                </c:pt>
                <c:pt idx="39">
                  <c:v>330.87189276125042</c:v>
                </c:pt>
                <c:pt idx="40">
                  <c:v>318.660654584947</c:v>
                </c:pt>
                <c:pt idx="41">
                  <c:v>304.50152088330259</c:v>
                </c:pt>
                <c:pt idx="42">
                  <c:v>288.33273803161745</c:v>
                </c:pt>
                <c:pt idx="43">
                  <c:v>269.9370286602869</c:v>
                </c:pt>
                <c:pt idx="44">
                  <c:v>249.4269857275772</c:v>
                </c:pt>
                <c:pt idx="45">
                  <c:v>226.86801779398328</c:v>
                </c:pt>
                <c:pt idx="46">
                  <c:v>208.95154428153953</c:v>
                </c:pt>
                <c:pt idx="47">
                  <c:v>194.8537539751581</c:v>
                </c:pt>
                <c:pt idx="48">
                  <c:v>179.54731053864282</c:v>
                </c:pt>
                <c:pt idx="49">
                  <c:v>166.0325192139091</c:v>
                </c:pt>
                <c:pt idx="50">
                  <c:v>157.36569681422219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29-4E73-AE76-E029BF734A2C}"/>
            </c:ext>
          </c:extLst>
        </c:ser>
        <c:ser>
          <c:idx val="10"/>
          <c:order val="10"/>
          <c:tx>
            <c:v>Fiski WAM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29-4E73-AE76-E029BF734A2C}"/>
            </c:ext>
          </c:extLst>
        </c:ser>
        <c:ser>
          <c:idx val="11"/>
          <c:order val="11"/>
          <c:tx>
            <c:v>Urðun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Data'!$W$242:$BU$242</c:f>
              <c:numCache>
                <c:formatCode>0</c:formatCode>
                <c:ptCount val="51"/>
                <c:pt idx="19">
                  <c:v>203.07099512084417</c:v>
                </c:pt>
                <c:pt idx="20">
                  <c:v>185.68906079907632</c:v>
                </c:pt>
                <c:pt idx="21">
                  <c:v>169.17555738802358</c:v>
                </c:pt>
                <c:pt idx="22">
                  <c:v>154.57147602264365</c:v>
                </c:pt>
                <c:pt idx="23">
                  <c:v>141.64236210513616</c:v>
                </c:pt>
                <c:pt idx="24">
                  <c:v>130.18949322666381</c:v>
                </c:pt>
                <c:pt idx="25">
                  <c:v>118.69913931129426</c:v>
                </c:pt>
                <c:pt idx="26">
                  <c:v>108.83927685624658</c:v>
                </c:pt>
                <c:pt idx="27">
                  <c:v>99.020765370694178</c:v>
                </c:pt>
                <c:pt idx="28">
                  <c:v>90.557235748745413</c:v>
                </c:pt>
                <c:pt idx="29">
                  <c:v>83.254431608987332</c:v>
                </c:pt>
                <c:pt idx="30">
                  <c:v>76.948543591549054</c:v>
                </c:pt>
                <c:pt idx="31">
                  <c:v>71.501210939693948</c:v>
                </c:pt>
                <c:pt idx="32">
                  <c:v>66.795400928146719</c:v>
                </c:pt>
                <c:pt idx="33">
                  <c:v>62.731954066673296</c:v>
                </c:pt>
                <c:pt idx="34">
                  <c:v>59.109007637705417</c:v>
                </c:pt>
                <c:pt idx="35">
                  <c:v>55.407544596502433</c:v>
                </c:pt>
                <c:pt idx="36">
                  <c:v>51.213114678866198</c:v>
                </c:pt>
                <c:pt idx="37">
                  <c:v>47.392172292351027</c:v>
                </c:pt>
                <c:pt idx="38">
                  <c:v>43.900097488078544</c:v>
                </c:pt>
                <c:pt idx="39">
                  <c:v>40.698589610222911</c:v>
                </c:pt>
                <c:pt idx="40">
                  <c:v>37.754684947969587</c:v>
                </c:pt>
                <c:pt idx="41">
                  <c:v>35.039933995867592</c:v>
                </c:pt>
                <c:pt idx="42">
                  <c:v>32.52971186245221</c:v>
                </c:pt>
                <c:pt idx="43">
                  <c:v>30.2026397947016</c:v>
                </c:pt>
                <c:pt idx="44">
                  <c:v>28.040099469342497</c:v>
                </c:pt>
                <c:pt idx="45">
                  <c:v>26.025824766616328</c:v>
                </c:pt>
                <c:pt idx="46">
                  <c:v>24.145558292087568</c:v>
                </c:pt>
                <c:pt idx="47">
                  <c:v>22.386762034073243</c:v>
                </c:pt>
                <c:pt idx="48">
                  <c:v>20.738373310340329</c:v>
                </c:pt>
                <c:pt idx="49">
                  <c:v>19.19059862775093</c:v>
                </c:pt>
                <c:pt idx="50">
                  <c:v>17.734739302334763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29-4E73-AE76-E029BF734A2C}"/>
            </c:ext>
          </c:extLst>
        </c:ser>
        <c:ser>
          <c:idx val="12"/>
          <c:order val="12"/>
          <c:tx>
            <c:v>Urðun WAM</c:v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29-4E73-AE76-E029BF734A2C}"/>
            </c:ext>
          </c:extLst>
        </c:ser>
        <c:ser>
          <c:idx val="13"/>
          <c:order val="13"/>
          <c:tx>
            <c:v>Annað WEM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29-4E73-AE76-E029BF734A2C}"/>
            </c:ext>
          </c:extLst>
        </c:ser>
        <c:ser>
          <c:idx val="14"/>
          <c:order val="14"/>
          <c:tx>
            <c:v>Annað WAM</c:v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29-4E73-AE76-E029BF734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078939029272685E-3"/>
              <c:y val="0.22665115740740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74576115485564309"/>
          <c:y val="0.32325655386262525"/>
          <c:w val="0.25423882428051026"/>
          <c:h val="0.38580037365732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806289217859234"/>
          <c:y val="6.3361021104523157E-2"/>
          <c:w val="0.49759947916666669"/>
          <c:h val="0.8846212962962962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8F-41BB-B5DE-DAC34BF228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8F-41BB-B5DE-DAC34BF2288C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8F-41BB-B5DE-DAC34BF2288C}"/>
              </c:ext>
            </c:extLst>
          </c:dPt>
          <c:dPt>
            <c:idx val="3"/>
            <c:bubble3D val="0"/>
            <c:spPr>
              <a:solidFill>
                <a:srgbClr val="FF7A6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78F-41BB-B5DE-DAC34BF2288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78F-41BB-B5DE-DAC34BF2288C}"/>
              </c:ext>
            </c:extLst>
          </c:dPt>
          <c:dLbls>
            <c:dLbl>
              <c:idx val="0"/>
              <c:layout>
                <c:manualLayout>
                  <c:x val="0.26218595290642149"/>
                  <c:y val="0.1455642448367673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Effort Sharing Regulation</a:t>
                    </a:r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434012F1-7D05-428E-A073-9BB80F980C98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CO₂e</a:t>
                    </a:r>
                    <a:endParaRPr lang="en-US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146AD48A-2C81-41AB-8E05-558C9B077E63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116922209227381"/>
                      <c:h val="0.1886709755211371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78F-41BB-B5DE-DAC34BF2288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F-41BB-B5DE-DAC34BF2288C}"/>
                </c:ext>
              </c:extLst>
            </c:dLbl>
            <c:dLbl>
              <c:idx val="2"/>
              <c:layout>
                <c:manualLayout>
                  <c:x val="-0.22758663360792014"/>
                  <c:y val="-0.2037899427714744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LULUCF</a:t>
                    </a:r>
                    <a:endParaRPr lang="en-US" b="1" baseline="0"/>
                  </a:p>
                  <a:p>
                    <a:fld id="{039C6528-AD53-4F88-A7BA-69EADC9F42D1}" type="VALUE">
                      <a:rPr lang="en-US"/>
                      <a:pPr/>
                      <a:t>[VALUE]</a:t>
                    </a:fld>
                    <a:r>
                      <a:rPr lang="en-US"/>
                      <a:t> kt CO₂e</a:t>
                    </a:r>
                    <a:endParaRPr lang="en-US" baseline="0"/>
                  </a:p>
                  <a:p>
                    <a:fld id="{8C66DDBB-79A1-4BE0-A5E1-D40D0BCA548C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78F-41BB-B5DE-DAC34BF2288C}"/>
                </c:ext>
              </c:extLst>
            </c:dLbl>
            <c:dLbl>
              <c:idx val="3"/>
              <c:layout>
                <c:manualLayout>
                  <c:x val="0.2329687499432426"/>
                  <c:y val="-0.1979673729780037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ETS Stationary Industries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100" b="0"/>
                      <a:t>1889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CO₂e</a:t>
                    </a:r>
                    <a:endParaRPr lang="en-US" sz="1100" b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100" b="0"/>
                      <a:t>17%</a:t>
                    </a:r>
                    <a:endParaRPr lang="en-US" sz="1050" b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s-I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124719921083284"/>
                      <c:h val="0.18867097552113718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478F-41BB-B5DE-DAC34BF2288C}"/>
                </c:ext>
              </c:extLst>
            </c:dLbl>
            <c:dLbl>
              <c:idx val="4"/>
              <c:layout>
                <c:manualLayout>
                  <c:x val="0.21555575709062044"/>
                  <c:y val="1.6871698299185349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Domestic Aviation (CO₂)</a:t>
                    </a:r>
                    <a:endParaRPr lang="en-US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F16CDF37-C4AB-4546-B75C-EA8BA813CDAD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CO₂e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7654823B-7DFF-49A3-A3E2-C251CE0DBDC7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50994783403418"/>
                      <c:h val="0.1886709755211371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78F-41BB-B5DE-DAC34BF22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val>
            <c:numRef>
              <c:f>'Skuldbindingar | Obligations'!$F$9:$F$13</c:f>
              <c:numCache>
                <c:formatCode>0</c:formatCode>
                <c:ptCount val="5"/>
                <c:pt idx="0">
                  <c:v>2869.5453175510966</c:v>
                </c:pt>
                <c:pt idx="1">
                  <c:v>0</c:v>
                </c:pt>
                <c:pt idx="2">
                  <c:v>6215.9199783937211</c:v>
                </c:pt>
                <c:pt idx="3">
                  <c:v>1889.154</c:v>
                </c:pt>
                <c:pt idx="4">
                  <c:v>20.344146606666669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'Skuldbindingar | Obligations'!#REF!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'Skuldbindingar | Obligations'!$A$15:$A$18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A-478F-41BB-B5DE-DAC34BF22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3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2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9-4727-8A4C-0B3BE1B408DA}"/>
              </c:ext>
            </c:extLst>
          </c:dPt>
          <c:dPt>
            <c:idx val="1"/>
            <c:bubble3D val="0"/>
            <c:spPr>
              <a:solidFill>
                <a:srgbClr val="99E5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19-4727-8A4C-0B3BE1B408DA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19-4727-8A4C-0B3BE1B408DA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19-4727-8A4C-0B3BE1B408DA}"/>
              </c:ext>
            </c:extLst>
          </c:dPt>
          <c:dPt>
            <c:idx val="4"/>
            <c:bubble3D val="0"/>
            <c:spPr>
              <a:solidFill>
                <a:srgbClr val="00BDA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19-4727-8A4C-0B3BE1B408DA}"/>
              </c:ext>
            </c:extLst>
          </c:dPt>
          <c:dPt>
            <c:idx val="5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19-4727-8A4C-0B3BE1B408DA}"/>
              </c:ext>
            </c:extLst>
          </c:dPt>
          <c:dPt>
            <c:idx val="6"/>
            <c:bubble3D val="0"/>
            <c:spPr>
              <a:solidFill>
                <a:srgbClr val="0E54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819-4727-8A4C-0B3BE1B408DA}"/>
              </c:ext>
            </c:extLst>
          </c:dPt>
          <c:dPt>
            <c:idx val="7"/>
            <c:bubble3D val="0"/>
            <c:spPr>
              <a:solidFill>
                <a:srgbClr val="DED9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819-4727-8A4C-0B3BE1B408DA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F134B45-60AB-4EFF-A44E-B7C42C2C241C}" type="CATEGORYNAME">
                      <a:rPr lang="en-US" sz="1200" b="1">
                        <a:solidFill>
                          <a:schemeClr val="tx1"/>
                        </a:solidFill>
                      </a:rPr>
                      <a:pPr>
                        <a:defRPr sz="1000"/>
                      </a:pPr>
                      <a:t>[CATEGORY NAME]</a:t>
                    </a:fld>
                    <a:endParaRPr lang="en-US" b="1" baseline="0">
                      <a:solidFill>
                        <a:schemeClr val="tx1"/>
                      </a:solidFill>
                    </a:endParaRPr>
                  </a:p>
                  <a:p>
                    <a:pPr>
                      <a:defRPr sz="1000"/>
                    </a:pPr>
                    <a:fld id="{C081AAEE-B0EB-45C5-AFCD-EFBF337AEAAC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 sz="1000"/>
                      </a:pPr>
                      <a:t>[VALUE]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chemeClr val="tx1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chemeClr val="tx1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chemeClr val="tx1"/>
                        </a:solidFill>
                      </a:rPr>
                      <a:t>-íg.</a:t>
                    </a:r>
                    <a:endParaRPr lang="en-US" baseline="0">
                      <a:solidFill>
                        <a:schemeClr val="tx1"/>
                      </a:solidFill>
                    </a:endParaRPr>
                  </a:p>
                  <a:p>
                    <a:pPr>
                      <a:defRPr sz="1000"/>
                    </a:pPr>
                    <a:fld id="{57ECB39C-78E2-4399-9B89-398C7C5415E8}" type="PERCENTAGE">
                      <a:rPr lang="en-US">
                        <a:solidFill>
                          <a:schemeClr val="tx1"/>
                        </a:solidFill>
                      </a:rPr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819-4727-8A4C-0B3BE1B408DA}"/>
                </c:ext>
              </c:extLst>
            </c:dLbl>
            <c:dLbl>
              <c:idx val="1"/>
              <c:layout>
                <c:manualLayout>
                  <c:x val="0.18425285832746682"/>
                  <c:y val="0.1412466688404330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98545B-1822-4090-85A3-F3A28B5883A9}" type="CATEGORYNAME">
                      <a:rPr lang="en-US" sz="1200" b="1">
                        <a:solidFill>
                          <a:srgbClr val="00302F"/>
                        </a:solidFill>
                      </a:rPr>
                      <a:pPr>
                        <a:defRPr sz="1000"/>
                      </a:pPr>
                      <a:t>[CATEGORY NAME]</a:t>
                    </a:fld>
                    <a:endParaRPr lang="en-US" b="1" baseline="0">
                      <a:solidFill>
                        <a:srgbClr val="00302F"/>
                      </a:solidFill>
                    </a:endParaRPr>
                  </a:p>
                  <a:p>
                    <a:pPr>
                      <a:defRPr sz="1000"/>
                    </a:pPr>
                    <a:fld id="{BE5F71C0-B0F0-4839-99FB-DEB647B36382}" type="VALUE">
                      <a:rPr lang="en-US">
                        <a:solidFill>
                          <a:srgbClr val="00302F"/>
                        </a:solidFill>
                      </a:rPr>
                      <a:pPr>
                        <a:defRPr sz="1000"/>
                      </a:pPr>
                      <a:t>[VALUE]</a:t>
                    </a:fld>
                    <a:r>
                      <a:rPr lang="en-US">
                        <a:solidFill>
                          <a:srgbClr val="00302F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rgbClr val="00302F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rgbClr val="00302F"/>
                        </a:solidFill>
                      </a:rPr>
                      <a:t>-íg.</a:t>
                    </a:r>
                    <a:endParaRPr lang="en-US" baseline="0">
                      <a:solidFill>
                        <a:srgbClr val="00302F"/>
                      </a:solidFill>
                    </a:endParaRPr>
                  </a:p>
                  <a:p>
                    <a:pPr>
                      <a:defRPr sz="1000"/>
                    </a:pPr>
                    <a:fld id="{F0BE0915-A431-44B4-8C9E-025EEA44EFFD}" type="PERCENTAGE">
                      <a:rPr lang="en-US">
                        <a:solidFill>
                          <a:srgbClr val="00302F"/>
                        </a:solidFill>
                      </a:rPr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819-4727-8A4C-0B3BE1B408DA}"/>
                </c:ext>
              </c:extLst>
            </c:dLbl>
            <c:dLbl>
              <c:idx val="2"/>
              <c:layout>
                <c:manualLayout>
                  <c:x val="-0.15290414629042351"/>
                  <c:y val="0.1410004003582586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31AD79E-CD1E-4A93-B424-49EA7326E962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b="1" baseline="0"/>
                  </a:p>
                  <a:p>
                    <a:pPr>
                      <a:defRPr sz="1000"/>
                    </a:pPr>
                    <a:fld id="{9D8909FA-D788-4A51-8D9A-A9330F94B0D4}" type="VALUE">
                      <a:rPr lang="en-US"/>
                      <a:pPr>
                        <a:defRPr sz="1000"/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baseline="0"/>
                  </a:p>
                  <a:p>
                    <a:pPr>
                      <a:defRPr sz="1000"/>
                    </a:pPr>
                    <a:fld id="{3B04F7BE-979A-40D3-ABC8-4FB704E12E36}" type="PERCENTAGE">
                      <a:rPr lang="en-US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819-4727-8A4C-0B3BE1B408DA}"/>
                </c:ext>
              </c:extLst>
            </c:dLbl>
            <c:dLbl>
              <c:idx val="3"/>
              <c:layout>
                <c:manualLayout>
                  <c:x val="-0.18602597050610059"/>
                  <c:y val="6.267099575521946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200" b="1"/>
                  </a:p>
                  <a:p>
                    <a:pPr>
                      <a:defRPr sz="1000"/>
                    </a:pPr>
                    <a:fld id="{FB8B9A9A-FD4B-4028-AA9D-6AAB3F3FE18C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E2918651-CA61-42AF-BBAC-C7F2C911C0D6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819-4727-8A4C-0B3BE1B408DA}"/>
                </c:ext>
              </c:extLst>
            </c:dLbl>
            <c:dLbl>
              <c:idx val="4"/>
              <c:layout>
                <c:manualLayout>
                  <c:x val="-0.26293915370803267"/>
                  <c:y val="-3.622952714588013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3EB77067-93BB-4E80-97CC-84C15DC1872E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8830D4F6-0328-49F3-823A-DBEB420284D3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819-4727-8A4C-0B3BE1B408DA}"/>
                </c:ext>
              </c:extLst>
            </c:dLbl>
            <c:dLbl>
              <c:idx val="5"/>
              <c:layout>
                <c:manualLayout>
                  <c:x val="-0.33244368015956222"/>
                  <c:y val="-0.1298426495737078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5E2E0FC-1352-49D2-A4EC-CC19B47CBB16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B1F9B4A4-D2EF-4177-BC43-9C7748A3C7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AAF471AB-1DDD-4C04-AD01-392E4BAA401B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6840849516476"/>
                      <c:h val="0.1776827098888489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B819-4727-8A4C-0B3BE1B408DA}"/>
                </c:ext>
              </c:extLst>
            </c:dLbl>
            <c:dLbl>
              <c:idx val="6"/>
              <c:layout>
                <c:manualLayout>
                  <c:x val="-0.25465402874270121"/>
                  <c:y val="-0.2866200545092584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28D125C8-164D-4DBB-95C2-93A6FF948D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</a:t>
                    </a:r>
                    <a:r>
                      <a:rPr lang="en-US" sz="1000" baseline="-25000"/>
                      <a:t>2</a:t>
                    </a:r>
                    <a:r>
                      <a:rPr lang="en-US" sz="1000"/>
                      <a:t>-íg.</a:t>
                    </a:r>
                  </a:p>
                  <a:p>
                    <a:pPr>
                      <a:defRPr sz="1000"/>
                    </a:pPr>
                    <a:fld id="{D3577341-DE71-4811-9E6C-F8EFAD90E1F4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B819-4727-8A4C-0B3BE1B408DA}"/>
                </c:ext>
              </c:extLst>
            </c:dLbl>
            <c:dLbl>
              <c:idx val="7"/>
              <c:layout>
                <c:manualLayout>
                  <c:x val="-5.5951043847589949E-2"/>
                  <c:y val="-0.2346133819051073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7488063E-86A9-4793-A10F-AA777A6FA309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0854663E-D606-4BF9-953E-9E0444D6879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703432184749011"/>
                      <c:h val="0.14743777593420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B819-4727-8A4C-0B3BE1B408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302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Obligations'!$E$120:$E$127</c:f>
              <c:strCache>
                <c:ptCount val="8"/>
                <c:pt idx="0">
                  <c:v>Vegasamgöngur</c:v>
                </c:pt>
                <c:pt idx="1">
                  <c:v>Landbúnaður</c:v>
                </c:pt>
                <c:pt idx="2">
                  <c:v>Fiskiskip</c:v>
                </c:pt>
                <c:pt idx="3">
                  <c:v>Jarðvarmavirkjanir</c:v>
                </c:pt>
                <c:pt idx="4">
                  <c:v>Urðun úrgangs</c:v>
                </c:pt>
                <c:pt idx="5">
                  <c:v>Kælibúnaður (F-gös)</c:v>
                </c:pt>
                <c:pt idx="6">
                  <c:v>Vélar og tæki</c:v>
                </c:pt>
                <c:pt idx="7">
                  <c:v>Önnur losun</c:v>
                </c:pt>
              </c:strCache>
            </c:strRef>
          </c:cat>
          <c:val>
            <c:numRef>
              <c:f>'Skuldbindingar | Obligations'!$F$120:$F$127</c:f>
              <c:numCache>
                <c:formatCode>0</c:formatCode>
                <c:ptCount val="8"/>
                <c:pt idx="0">
                  <c:v>905.50742448156177</c:v>
                </c:pt>
                <c:pt idx="1">
                  <c:v>661.73982386409887</c:v>
                </c:pt>
                <c:pt idx="2">
                  <c:v>520.01881128620573</c:v>
                </c:pt>
                <c:pt idx="3">
                  <c:v>223.29619818990452</c:v>
                </c:pt>
                <c:pt idx="4">
                  <c:v>203.07099512084417</c:v>
                </c:pt>
                <c:pt idx="5">
                  <c:v>107.78462088442339</c:v>
                </c:pt>
                <c:pt idx="6">
                  <c:v>76.653020122222671</c:v>
                </c:pt>
                <c:pt idx="7">
                  <c:v>171.47592974855161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819-4727-8A4C-0B3BE1B40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00302F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2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81-4445-8AC4-6E4704969100}"/>
              </c:ext>
            </c:extLst>
          </c:dPt>
          <c:dPt>
            <c:idx val="1"/>
            <c:bubble3D val="0"/>
            <c:spPr>
              <a:solidFill>
                <a:srgbClr val="99E5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81-4445-8AC4-6E4704969100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81-4445-8AC4-6E4704969100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81-4445-8AC4-6E4704969100}"/>
              </c:ext>
            </c:extLst>
          </c:dPt>
          <c:dPt>
            <c:idx val="4"/>
            <c:bubble3D val="0"/>
            <c:spPr>
              <a:solidFill>
                <a:srgbClr val="00BDA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81-4445-8AC4-6E4704969100}"/>
              </c:ext>
            </c:extLst>
          </c:dPt>
          <c:dPt>
            <c:idx val="5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381-4445-8AC4-6E4704969100}"/>
              </c:ext>
            </c:extLst>
          </c:dPt>
          <c:dPt>
            <c:idx val="6"/>
            <c:bubble3D val="0"/>
            <c:spPr>
              <a:solidFill>
                <a:srgbClr val="0E54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381-4445-8AC4-6E4704969100}"/>
              </c:ext>
            </c:extLst>
          </c:dPt>
          <c:dPt>
            <c:idx val="7"/>
            <c:bubble3D val="0"/>
            <c:spPr>
              <a:solidFill>
                <a:srgbClr val="DED9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381-4445-8AC4-6E4704969100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chemeClr val="tx1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chemeClr val="tx1"/>
                      </a:solidFill>
                    </a:endParaRPr>
                  </a:p>
                  <a:p>
                    <a:fld id="{C081AAEE-B0EB-45C5-AFCD-EFBF337AEAAC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>
                      <a:solidFill>
                        <a:schemeClr val="tx1"/>
                      </a:solidFill>
                    </a:endParaRPr>
                  </a:p>
                  <a:p>
                    <a:fld id="{57ECB39C-78E2-4399-9B89-398C7C5415E8}" type="PERCENTAGE">
                      <a:rPr lang="en-US">
                        <a:solidFill>
                          <a:schemeClr val="tx1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381-4445-8AC4-6E4704969100}"/>
                </c:ext>
              </c:extLst>
            </c:dLbl>
            <c:dLbl>
              <c:idx val="1"/>
              <c:layout>
                <c:manualLayout>
                  <c:x val="0.18425285832746682"/>
                  <c:y val="0.14124666884043305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>
                        <a:solidFill>
                          <a:srgbClr val="00302F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rgbClr val="00302F"/>
                      </a:solidFill>
                    </a:endParaRPr>
                  </a:p>
                  <a:p>
                    <a:fld id="{BE5F71C0-B0F0-4839-99FB-DEB647B36382}" type="VALUE">
                      <a:rPr lang="en-US">
                        <a:solidFill>
                          <a:srgbClr val="00302F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rgbClr val="00302F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>
                      <a:solidFill>
                        <a:srgbClr val="00302F"/>
                      </a:solidFill>
                    </a:endParaRPr>
                  </a:p>
                  <a:p>
                    <a:fld id="{F0BE0915-A431-44B4-8C9E-025EEA44EFFD}" type="PERCENTAGE">
                      <a:rPr lang="en-US">
                        <a:solidFill>
                          <a:srgbClr val="00302F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381-4445-8AC4-6E4704969100}"/>
                </c:ext>
              </c:extLst>
            </c:dLbl>
            <c:dLbl>
              <c:idx val="2"/>
              <c:layout>
                <c:manualLayout>
                  <c:x val="-0.15290414629042351"/>
                  <c:y val="0.14100040035825862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381-4445-8AC4-6E4704969100}"/>
                </c:ext>
              </c:extLst>
            </c:dLbl>
            <c:dLbl>
              <c:idx val="3"/>
              <c:layout>
                <c:manualLayout>
                  <c:x val="-0.18602600845584352"/>
                  <c:y val="6.548286590118890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Geothermal Energy</a:t>
                    </a:r>
                  </a:p>
                  <a:p>
                    <a:pPr>
                      <a:defRPr sz="1000"/>
                    </a:pPr>
                    <a:fld id="{FB8B9A9A-FD4B-4028-AA9D-6AAB3F3FE18C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pPr>
                      <a:defRPr sz="1000"/>
                    </a:pPr>
                    <a:r>
                      <a:rPr lang="en-US" sz="1000" b="0"/>
                      <a:t>6.3%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381-4445-8AC4-6E4704969100}"/>
                </c:ext>
              </c:extLst>
            </c:dLbl>
            <c:dLbl>
              <c:idx val="4"/>
              <c:layout>
                <c:manualLayout>
                  <c:x val="-0.29685976967962235"/>
                  <c:y val="-4.1243676579169877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3EB77067-93BB-4E80-97CC-84C15DC1872E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/>
                  </a:p>
                  <a:p>
                    <a:pPr>
                      <a:defRPr sz="1000"/>
                    </a:pPr>
                    <a:fld id="{8830D4F6-0328-49F3-823A-DBEB420284D3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489700889405186"/>
                      <c:h val="0.179992045005154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381-4445-8AC4-6E4704969100}"/>
                </c:ext>
              </c:extLst>
            </c:dLbl>
            <c:dLbl>
              <c:idx val="5"/>
              <c:layout>
                <c:manualLayout>
                  <c:x val="-0.34724037974821836"/>
                  <c:y val="-0.1181221868920886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F-Gases</a:t>
                    </a:r>
                  </a:p>
                  <a:p>
                    <a:pPr>
                      <a:defRPr sz="1000"/>
                    </a:pPr>
                    <a:r>
                      <a:rPr lang="en-US" sz="1000" b="0"/>
                      <a:t>125</a:t>
                    </a:r>
                    <a:r>
                      <a:rPr lang="en-US" sz="1200" b="1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pPr>
                      <a:defRPr sz="1000"/>
                    </a:pPr>
                    <a:r>
                      <a:rPr lang="en-US" sz="1000" b="0"/>
                      <a:t>4.4%</a:t>
                    </a:r>
                    <a:endParaRPr lang="en-US" sz="700" b="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6840849516476"/>
                      <c:h val="0.1776827098888489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B-E381-4445-8AC4-6E4704969100}"/>
                </c:ext>
              </c:extLst>
            </c:dLbl>
            <c:dLbl>
              <c:idx val="6"/>
              <c:layout>
                <c:manualLayout>
                  <c:x val="-0.3060175562285159"/>
                  <c:y val="-0.2387576374185009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28D125C8-164D-4DBB-95C2-93A6FF948D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</a:p>
                  <a:p>
                    <a:pPr>
                      <a:defRPr sz="1000"/>
                    </a:pPr>
                    <a:fld id="{D3577341-DE71-4811-9E6C-F8EFAD90E1F4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369571604436388"/>
                      <c:h val="0.2274809944477233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381-4445-8AC4-6E4704969100}"/>
                </c:ext>
              </c:extLst>
            </c:dLbl>
            <c:dLbl>
              <c:idx val="7"/>
              <c:layout>
                <c:manualLayout>
                  <c:x val="-5.5951043847589949E-2"/>
                  <c:y val="-0.2346133819051073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7488063E-86A9-4793-A10F-AA777A6FA309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/>
                  </a:p>
                  <a:p>
                    <a:pPr>
                      <a:defRPr sz="1000"/>
                    </a:pPr>
                    <a:fld id="{0854663E-D606-4BF9-953E-9E0444D6879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703432184749011"/>
                      <c:h val="0.14743777593420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381-4445-8AC4-6E4704969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302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Obligations'!$U$120:$U$127</c:f>
              <c:strCache>
                <c:ptCount val="8"/>
                <c:pt idx="0">
                  <c:v>Road Transportation</c:v>
                </c:pt>
                <c:pt idx="1">
                  <c:v>Agriculture</c:v>
                </c:pt>
                <c:pt idx="2">
                  <c:v>Fishing</c:v>
                </c:pt>
                <c:pt idx="3">
                  <c:v>Geothermal Energy</c:v>
                </c:pt>
                <c:pt idx="4">
                  <c:v>Solid Waste Disposal on Land</c:v>
                </c:pt>
                <c:pt idx="5">
                  <c:v>F-Gases</c:v>
                </c:pt>
                <c:pt idx="6">
                  <c:v>Off-Road Vehicles and Other Machinery</c:v>
                </c:pt>
                <c:pt idx="7">
                  <c:v>Other Emissions</c:v>
                </c:pt>
              </c:strCache>
            </c:strRef>
          </c:cat>
          <c:val>
            <c:numRef>
              <c:f>'Skuldbindingar | Obligations'!$F$120:$F$127</c:f>
              <c:numCache>
                <c:formatCode>0</c:formatCode>
                <c:ptCount val="8"/>
                <c:pt idx="0">
                  <c:v>905.50742448156177</c:v>
                </c:pt>
                <c:pt idx="1">
                  <c:v>661.73982386409887</c:v>
                </c:pt>
                <c:pt idx="2">
                  <c:v>520.01881128620573</c:v>
                </c:pt>
                <c:pt idx="3">
                  <c:v>223.29619818990452</c:v>
                </c:pt>
                <c:pt idx="4">
                  <c:v>203.07099512084417</c:v>
                </c:pt>
                <c:pt idx="5">
                  <c:v>107.78462088442339</c:v>
                </c:pt>
                <c:pt idx="6">
                  <c:v>76.653020122222671</c:v>
                </c:pt>
                <c:pt idx="7">
                  <c:v>171.47592974855161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381-4445-8AC4-6E4704969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00302F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C729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4-4B38-B088-63DEC7EC7E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74-4B38-B088-63DEC7EC7EEF}"/>
              </c:ext>
            </c:extLst>
          </c:dPt>
          <c:dPt>
            <c:idx val="2"/>
            <c:invertIfNegative val="0"/>
            <c:bubble3D val="0"/>
            <c:spPr>
              <a:solidFill>
                <a:srgbClr val="33CAB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74-4B38-B088-63DEC7EC7EE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4-4B38-B088-63DEC7EC7EE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44A-40AB-970A-0C7FB3055105}"/>
              </c:ext>
            </c:extLst>
          </c:dPt>
          <c:cat>
            <c:strRef>
              <c:f>'Talnagögn | Numerical Data'!$E$272:$E$276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</c:v>
                </c:pt>
              </c:strCache>
            </c:strRef>
          </c:cat>
          <c:val>
            <c:numRef>
              <c:f>'Talnagögn | Numerical Data'!$AO$272:$AO$276</c:f>
              <c:numCache>
                <c:formatCode>0</c:formatCode>
                <c:ptCount val="5"/>
                <c:pt idx="0">
                  <c:v>-536.85907215306759</c:v>
                </c:pt>
                <c:pt idx="1">
                  <c:v>1634.6762937068095</c:v>
                </c:pt>
                <c:pt idx="2">
                  <c:v>5022.57673231832</c:v>
                </c:pt>
                <c:pt idx="3">
                  <c:v>17.149517784685422</c:v>
                </c:pt>
                <c:pt idx="4">
                  <c:v>25.005070861631793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74-4B38-B088-63DEC7EC7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543314009661835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Data'!$W$1:$BA$1</c:f>
              <c:numCache>
                <c:formatCode>0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'Talnagögn | Numerical Data'!$W$237:$AV$237</c:f>
              <c:numCache>
                <c:formatCode>0</c:formatCode>
                <c:ptCount val="26"/>
                <c:pt idx="0">
                  <c:v>3220.2718123627237</c:v>
                </c:pt>
                <c:pt idx="1">
                  <c:v>3356.1555692436036</c:v>
                </c:pt>
                <c:pt idx="2">
                  <c:v>3528.5437860388215</c:v>
                </c:pt>
                <c:pt idx="3">
                  <c:v>3388.5249090412981</c:v>
                </c:pt>
                <c:pt idx="4">
                  <c:v>3254.447959185442</c:v>
                </c:pt>
                <c:pt idx="5">
                  <c:v>3139.1704679084487</c:v>
                </c:pt>
                <c:pt idx="6">
                  <c:v>3029.5122005057137</c:v>
                </c:pt>
                <c:pt idx="7">
                  <c:v>2949.4637123711905</c:v>
                </c:pt>
                <c:pt idx="8">
                  <c:v>2938.1340536281182</c:v>
                </c:pt>
                <c:pt idx="9">
                  <c:v>2985.5415273791427</c:v>
                </c:pt>
                <c:pt idx="10">
                  <c:v>2998.3862349422634</c:v>
                </c:pt>
                <c:pt idx="11">
                  <c:v>2984.1790957548151</c:v>
                </c:pt>
                <c:pt idx="12">
                  <c:v>3013.4163693499713</c:v>
                </c:pt>
                <c:pt idx="13">
                  <c:v>3053.8264109312295</c:v>
                </c:pt>
                <c:pt idx="14">
                  <c:v>2969.4848214465419</c:v>
                </c:pt>
                <c:pt idx="15">
                  <c:v>2814.0368990992233</c:v>
                </c:pt>
                <c:pt idx="16">
                  <c:v>2869.2588766953891</c:v>
                </c:pt>
                <c:pt idx="17">
                  <c:v>2876.8997591065113</c:v>
                </c:pt>
                <c:pt idx="18">
                  <c:v>2809.1442580201183</c:v>
                </c:pt>
                <c:pt idx="19">
                  <c:v>2869.5468236978127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4-4AAC-B521-1BD9F95CB72F}"/>
            </c:ext>
          </c:extLst>
        </c:ser>
        <c:ser>
          <c:idx val="4"/>
          <c:order val="1"/>
          <c:tx>
            <c:v>Framreiknuð losun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Data'!$W$1:$BA$1</c:f>
              <c:numCache>
                <c:formatCode>0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'Talnagögn | Numerical Data'!$W$250:$BA$250</c:f>
              <c:numCache>
                <c:formatCode>0</c:formatCode>
                <c:ptCount val="31"/>
                <c:pt idx="19">
                  <c:v>2869.5468236978127</c:v>
                </c:pt>
                <c:pt idx="20">
                  <c:v>2696.5993549568457</c:v>
                </c:pt>
                <c:pt idx="21">
                  <c:v>2594.9555293950116</c:v>
                </c:pt>
                <c:pt idx="22">
                  <c:v>2519.7425581933176</c:v>
                </c:pt>
                <c:pt idx="23">
                  <c:v>2410.459840255754</c:v>
                </c:pt>
                <c:pt idx="24">
                  <c:v>2317.8678664166864</c:v>
                </c:pt>
                <c:pt idx="25">
                  <c:v>2231.5441599097658</c:v>
                </c:pt>
                <c:pt idx="26">
                  <c:v>2168.362886678422</c:v>
                </c:pt>
                <c:pt idx="27">
                  <c:v>2118.59624599053</c:v>
                </c:pt>
                <c:pt idx="28">
                  <c:v>2076.6830403168419</c:v>
                </c:pt>
                <c:pt idx="29">
                  <c:v>2015.606533231002</c:v>
                </c:pt>
                <c:pt idx="30">
                  <c:v>1947.7255206832708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4-4AAC-B521-1BD9F95CB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2"/>
          <c:tx>
            <c:v>Losunarúthlutanir (ESB)*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A8A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Data'!$W$253:$AV$253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E4-4AAC-B521-1BD9F95CB72F}"/>
            </c:ext>
          </c:extLst>
        </c:ser>
        <c:ser>
          <c:idx val="2"/>
          <c:order val="3"/>
          <c:tx>
            <c:v>Markmið um 50%-55% samdrátt (París)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Lit>
              <c:formatCode>General</c:formatCode>
              <c:ptCount val="1"/>
              <c:pt idx="0">
                <c:v>31</c:v>
              </c:pt>
            </c:numLit>
          </c:xVal>
          <c:yVal>
            <c:numRef>
              <c:f>'Talnagögn | Numerical Data'!$BA$254</c:f>
              <c:numCache>
                <c:formatCode>0</c:formatCode>
                <c:ptCount val="1"/>
                <c:pt idx="0">
                  <c:v>1554.6645000000001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E4-4AAC-B521-1BD9F95CB72F}"/>
            </c:ext>
          </c:extLst>
        </c:ser>
        <c:ser>
          <c:idx val="3"/>
          <c:order val="4"/>
          <c:tx>
            <c:v>París 2035 55%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Lit>
              <c:formatCode>General</c:formatCode>
              <c:ptCount val="1"/>
              <c:pt idx="0">
                <c:v>31</c:v>
              </c:pt>
            </c:numLit>
          </c:xVal>
          <c:yVal>
            <c:numRef>
              <c:f>'Talnagögn | Numerical Data'!$BA$255</c:f>
              <c:numCache>
                <c:formatCode>0</c:formatCode>
                <c:ptCount val="1"/>
                <c:pt idx="0">
                  <c:v>1399.1980500000002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E4-4AAC-B521-1BD9F95CB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76411455273756379"/>
          <c:y val="0.3280311241967131"/>
          <c:w val="0.22667119559631327"/>
          <c:h val="0.31801279089626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2871930839153567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Data'!$W$1:$BA$1</c:f>
              <c:numCache>
                <c:formatCode>0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'Talnagögn | Numerical Data'!$W$237:$AV$237</c:f>
              <c:numCache>
                <c:formatCode>0</c:formatCode>
                <c:ptCount val="26"/>
                <c:pt idx="0">
                  <c:v>3220.2718123627237</c:v>
                </c:pt>
                <c:pt idx="1">
                  <c:v>3356.1555692436036</c:v>
                </c:pt>
                <c:pt idx="2">
                  <c:v>3528.5437860388215</c:v>
                </c:pt>
                <c:pt idx="3">
                  <c:v>3388.5249090412981</c:v>
                </c:pt>
                <c:pt idx="4">
                  <c:v>3254.447959185442</c:v>
                </c:pt>
                <c:pt idx="5">
                  <c:v>3139.1704679084487</c:v>
                </c:pt>
                <c:pt idx="6">
                  <c:v>3029.5122005057137</c:v>
                </c:pt>
                <c:pt idx="7">
                  <c:v>2949.4637123711905</c:v>
                </c:pt>
                <c:pt idx="8">
                  <c:v>2938.1340536281182</c:v>
                </c:pt>
                <c:pt idx="9">
                  <c:v>2985.5415273791427</c:v>
                </c:pt>
                <c:pt idx="10">
                  <c:v>2998.3862349422634</c:v>
                </c:pt>
                <c:pt idx="11">
                  <c:v>2984.1790957548151</c:v>
                </c:pt>
                <c:pt idx="12">
                  <c:v>3013.4163693499713</c:v>
                </c:pt>
                <c:pt idx="13">
                  <c:v>3053.8264109312295</c:v>
                </c:pt>
                <c:pt idx="14">
                  <c:v>2969.4848214465419</c:v>
                </c:pt>
                <c:pt idx="15">
                  <c:v>2814.0368990992233</c:v>
                </c:pt>
                <c:pt idx="16">
                  <c:v>2869.2588766953891</c:v>
                </c:pt>
                <c:pt idx="17">
                  <c:v>2876.8997591065113</c:v>
                </c:pt>
                <c:pt idx="18">
                  <c:v>2809.1442580201183</c:v>
                </c:pt>
                <c:pt idx="19">
                  <c:v>2869.5468236978127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B-4E8A-B562-6FE07AEBF3A3}"/>
            </c:ext>
          </c:extLst>
        </c:ser>
        <c:ser>
          <c:idx val="4"/>
          <c:order val="1"/>
          <c:tx>
            <c:strRef>
              <c:f>'Talnagögn | Numerical Data'!$E$238</c:f>
              <c:strCache>
                <c:ptCount val="1"/>
                <c:pt idx="0">
                  <c:v>Government policy-based scenario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Data'!$W$1:$BA$1</c:f>
              <c:numCache>
                <c:formatCode>0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'Talnagögn | Numerical Data'!$W$250:$BA$250</c:f>
              <c:numCache>
                <c:formatCode>0</c:formatCode>
                <c:ptCount val="31"/>
                <c:pt idx="19">
                  <c:v>2869.5468236978127</c:v>
                </c:pt>
                <c:pt idx="20">
                  <c:v>2696.5993549568457</c:v>
                </c:pt>
                <c:pt idx="21">
                  <c:v>2594.9555293950116</c:v>
                </c:pt>
                <c:pt idx="22">
                  <c:v>2519.7425581933176</c:v>
                </c:pt>
                <c:pt idx="23">
                  <c:v>2410.459840255754</c:v>
                </c:pt>
                <c:pt idx="24">
                  <c:v>2317.8678664166864</c:v>
                </c:pt>
                <c:pt idx="25">
                  <c:v>2231.5441599097658</c:v>
                </c:pt>
                <c:pt idx="26">
                  <c:v>2168.362886678422</c:v>
                </c:pt>
                <c:pt idx="27">
                  <c:v>2118.59624599053</c:v>
                </c:pt>
                <c:pt idx="28">
                  <c:v>2076.6830403168419</c:v>
                </c:pt>
                <c:pt idx="29">
                  <c:v>2015.606533231002</c:v>
                </c:pt>
                <c:pt idx="30">
                  <c:v>1947.7255206832708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B-4E8A-B562-6FE07AEBF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2"/>
          <c:tx>
            <c:v>Emission Allocations (EU)*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A8A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Data'!$W$253:$AV$253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4B-4E8A-B562-6FE07AEBF3A3}"/>
            </c:ext>
          </c:extLst>
        </c:ser>
        <c:ser>
          <c:idx val="2"/>
          <c:order val="3"/>
          <c:tx>
            <c:v>50%-55% Reduction Target (Paris)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Lit>
              <c:formatCode>General</c:formatCode>
              <c:ptCount val="1"/>
              <c:pt idx="0">
                <c:v>31</c:v>
              </c:pt>
            </c:numLit>
          </c:xVal>
          <c:yVal>
            <c:numRef>
              <c:f>'Talnagögn | Numerical Data'!$BA$254</c:f>
              <c:numCache>
                <c:formatCode>0</c:formatCode>
                <c:ptCount val="1"/>
                <c:pt idx="0">
                  <c:v>1554.6645000000001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4B-4E8A-B562-6FE07AEBF3A3}"/>
            </c:ext>
          </c:extLst>
        </c:ser>
        <c:ser>
          <c:idx val="3"/>
          <c:order val="4"/>
          <c:tx>
            <c:v>París 2035 55%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xVal>
            <c:numLit>
              <c:formatCode>General</c:formatCode>
              <c:ptCount val="1"/>
              <c:pt idx="0">
                <c:v>31</c:v>
              </c:pt>
            </c:numLit>
          </c:xVal>
          <c:yVal>
            <c:numRef>
              <c:f>'Talnagögn | Numerical Data'!$BA$255</c:f>
              <c:numCache>
                <c:formatCode>0</c:formatCode>
                <c:ptCount val="1"/>
                <c:pt idx="0">
                  <c:v>1399.1980500000002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4B-4E8A-B562-6FE07AEBF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74007443638377479"/>
          <c:y val="0.3519525324125467"/>
          <c:w val="0.25992556361622515"/>
          <c:h val="0.308098320455931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2840628998973957"/>
          <c:h val="0.8818801153092336"/>
        </c:manualLayout>
      </c:layout>
      <c:areaChart>
        <c:grouping val="stacked"/>
        <c:varyColors val="0"/>
        <c:ser>
          <c:idx val="3"/>
          <c:order val="3"/>
          <c:tx>
            <c:v>Heildarlosun samfélagslosunar</c:v>
          </c:tx>
          <c:spPr>
            <a:solidFill>
              <a:schemeClr val="accent1">
                <a:alpha val="3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Data'!$W$237:$AV$237</c15:sqref>
                  </c15:fullRef>
                </c:ext>
              </c:extLst>
              <c:f>'Talnagögn | Numerical Data'!$W$237:$AP$237</c:f>
              <c:numCache>
                <c:formatCode>0</c:formatCode>
                <c:ptCount val="20"/>
                <c:pt idx="0">
                  <c:v>3220.2718123627237</c:v>
                </c:pt>
                <c:pt idx="1">
                  <c:v>3356.1555692436036</c:v>
                </c:pt>
                <c:pt idx="2">
                  <c:v>3528.5437860388215</c:v>
                </c:pt>
                <c:pt idx="3">
                  <c:v>3388.5249090412981</c:v>
                </c:pt>
                <c:pt idx="4">
                  <c:v>3254.447959185442</c:v>
                </c:pt>
                <c:pt idx="5">
                  <c:v>3139.1704679084487</c:v>
                </c:pt>
                <c:pt idx="6">
                  <c:v>3029.5122005057137</c:v>
                </c:pt>
                <c:pt idx="7">
                  <c:v>2949.4637123711905</c:v>
                </c:pt>
                <c:pt idx="8">
                  <c:v>2938.1340536281182</c:v>
                </c:pt>
                <c:pt idx="9">
                  <c:v>2985.5415273791427</c:v>
                </c:pt>
                <c:pt idx="10">
                  <c:v>2998.3862349422634</c:v>
                </c:pt>
                <c:pt idx="11">
                  <c:v>2984.1790957548151</c:v>
                </c:pt>
                <c:pt idx="12">
                  <c:v>3013.4163693499713</c:v>
                </c:pt>
                <c:pt idx="13">
                  <c:v>3053.8264109312295</c:v>
                </c:pt>
                <c:pt idx="14">
                  <c:v>2969.4848214465419</c:v>
                </c:pt>
                <c:pt idx="15">
                  <c:v>2814.0368990992233</c:v>
                </c:pt>
                <c:pt idx="16">
                  <c:v>2869.2588766953891</c:v>
                </c:pt>
                <c:pt idx="17">
                  <c:v>2876.8997591065113</c:v>
                </c:pt>
                <c:pt idx="18">
                  <c:v>2809.1442580201183</c:v>
                </c:pt>
                <c:pt idx="19">
                  <c:v>2869.5468236978127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7-4DFE-BD05-CD14C7F37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areaChart>
      <c:lineChart>
        <c:grouping val="standard"/>
        <c:varyColors val="0"/>
        <c:ser>
          <c:idx val="0"/>
          <c:order val="0"/>
          <c:tx>
            <c:strRef>
              <c:f>'Talnagögn | Numerical Data'!$D$239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Data'!$W$226:$AV$226</c15:sqref>
                  </c15:fullRef>
                </c:ext>
              </c:extLst>
              <c:f>'Talnagögn | Numerical Data'!$W$226:$AP$226</c:f>
              <c:numCache>
                <c:formatCode>0</c:formatCode>
                <c:ptCount val="20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7-4DFE-BD05-CD14C7F37FAD}"/>
            </c:ext>
          </c:extLst>
        </c:ser>
        <c:ser>
          <c:idx val="2"/>
          <c:order val="1"/>
          <c:tx>
            <c:strRef>
              <c:f>'Talnagögn | Numerical Data'!$D$228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Data'!$W$228:$AV$228</c15:sqref>
                  </c15:fullRef>
                </c:ext>
              </c:extLst>
              <c:f>'Talnagögn | Numerical Data'!$W$228:$AP$228</c:f>
              <c:numCache>
                <c:formatCode>0</c:formatCode>
                <c:ptCount val="20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87-4DFE-BD05-CD14C7F37FAD}"/>
            </c:ext>
          </c:extLst>
        </c:ser>
        <c:ser>
          <c:idx val="1"/>
          <c:order val="2"/>
          <c:tx>
            <c:strRef>
              <c:f>'Talnagögn | Numerical Data'!$D$227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Data'!$W$227:$AV$227</c15:sqref>
                  </c15:fullRef>
                </c:ext>
              </c:extLst>
              <c:f>'Talnagögn | Numerical Data'!$W$227:$AP$227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87-4DFE-BD05-CD14C7F37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date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0"/>
        <c:lblOffset val="100"/>
        <c:baseTimeUnit val="days"/>
      </c:date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3358446409425748"/>
          <c:y val="0.34890698524137798"/>
          <c:w val="0.26641553590574241"/>
          <c:h val="0.30122167538627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2840628998973957"/>
          <c:h val="0.8818801153092336"/>
        </c:manualLayout>
      </c:layout>
      <c:areaChart>
        <c:grouping val="stacked"/>
        <c:varyColors val="0"/>
        <c:ser>
          <c:idx val="3"/>
          <c:order val="3"/>
          <c:tx>
            <c:v>Total ESR Emissions</c:v>
          </c:tx>
          <c:spPr>
            <a:solidFill>
              <a:schemeClr val="accent1">
                <a:alpha val="30000"/>
              </a:scheme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Data'!$W$237:$AV$237</c15:sqref>
                  </c15:fullRef>
                </c:ext>
              </c:extLst>
              <c:f>'Talnagögn | Numerical Data'!$W$237:$AP$237</c:f>
              <c:numCache>
                <c:formatCode>0</c:formatCode>
                <c:ptCount val="20"/>
                <c:pt idx="0">
                  <c:v>3220.2718123627237</c:v>
                </c:pt>
                <c:pt idx="1">
                  <c:v>3356.1555692436036</c:v>
                </c:pt>
                <c:pt idx="2">
                  <c:v>3528.5437860388215</c:v>
                </c:pt>
                <c:pt idx="3">
                  <c:v>3388.5249090412981</c:v>
                </c:pt>
                <c:pt idx="4">
                  <c:v>3254.447959185442</c:v>
                </c:pt>
                <c:pt idx="5">
                  <c:v>3139.1704679084487</c:v>
                </c:pt>
                <c:pt idx="6">
                  <c:v>3029.5122005057137</c:v>
                </c:pt>
                <c:pt idx="7">
                  <c:v>2949.4637123711905</c:v>
                </c:pt>
                <c:pt idx="8">
                  <c:v>2938.1340536281182</c:v>
                </c:pt>
                <c:pt idx="9">
                  <c:v>2985.5415273791427</c:v>
                </c:pt>
                <c:pt idx="10">
                  <c:v>2998.3862349422634</c:v>
                </c:pt>
                <c:pt idx="11">
                  <c:v>2984.1790957548151</c:v>
                </c:pt>
                <c:pt idx="12">
                  <c:v>3013.4163693499713</c:v>
                </c:pt>
                <c:pt idx="13">
                  <c:v>3053.8264109312295</c:v>
                </c:pt>
                <c:pt idx="14">
                  <c:v>2969.4848214465419</c:v>
                </c:pt>
                <c:pt idx="15">
                  <c:v>2814.0368990992233</c:v>
                </c:pt>
                <c:pt idx="16">
                  <c:v>2869.2588766953891</c:v>
                </c:pt>
                <c:pt idx="17">
                  <c:v>2876.8997591065113</c:v>
                </c:pt>
                <c:pt idx="18">
                  <c:v>2809.1442580201183</c:v>
                </c:pt>
                <c:pt idx="19">
                  <c:v>2869.5468236978127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B-4EA1-A42C-69BD42CC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areaChart>
      <c:lineChart>
        <c:grouping val="standard"/>
        <c:varyColors val="0"/>
        <c:ser>
          <c:idx val="0"/>
          <c:order val="0"/>
          <c:tx>
            <c:strRef>
              <c:f>'Talnagögn | Numerical Data'!$E$226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Data'!$W$226:$AV$226</c15:sqref>
                  </c15:fullRef>
                </c:ext>
              </c:extLst>
              <c:f>'Talnagögn | Numerical Data'!$W$226:$AP$226</c:f>
              <c:numCache>
                <c:formatCode>0</c:formatCode>
                <c:ptCount val="20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0B-4EA1-A42C-69BD42CCD795}"/>
            </c:ext>
          </c:extLst>
        </c:ser>
        <c:ser>
          <c:idx val="2"/>
          <c:order val="1"/>
          <c:tx>
            <c:strRef>
              <c:f>'Talnagögn | Numerical Data'!$E$228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Data'!$W$228:$AV$228</c15:sqref>
                  </c15:fullRef>
                </c:ext>
              </c:extLst>
              <c:f>'Talnagögn | Numerical Data'!$W$228:$AP$228</c:f>
              <c:numCache>
                <c:formatCode>0</c:formatCode>
                <c:ptCount val="20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B-4EA1-A42C-69BD42CCD795}"/>
            </c:ext>
          </c:extLst>
        </c:ser>
        <c:ser>
          <c:idx val="1"/>
          <c:order val="2"/>
          <c:tx>
            <c:strRef>
              <c:f>'Talnagögn | Numerical Data'!$E$227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Data'!$W$227:$AV$227</c15:sqref>
                  </c15:fullRef>
                </c:ext>
              </c:extLst>
              <c:f>'Talnagögn | Numerical Data'!$W$227:$AP$227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0B-4EA1-A42C-69BD42CC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date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0"/>
        <c:lblOffset val="100"/>
        <c:baseTimeUnit val="days"/>
      </c:date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3358446409425748"/>
          <c:y val="0.34890698524137798"/>
          <c:w val="0.26641553590574241"/>
          <c:h val="0.30122167538627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67267312739757E-2"/>
          <c:y val="3.2068608917919739E-2"/>
          <c:w val="0.63703661105785936"/>
          <c:h val="0.8735528093318044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Data'!$D$226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Data'!$W$226:$AV$226</c:f>
              <c:numCache>
                <c:formatCode>0</c:formatCode>
                <c:ptCount val="26"/>
                <c:pt idx="0">
                  <c:v>772.96720116217978</c:v>
                </c:pt>
                <c:pt idx="1">
                  <c:v>882.31132379605481</c:v>
                </c:pt>
                <c:pt idx="2">
                  <c:v>913.83614619722141</c:v>
                </c:pt>
                <c:pt idx="3">
                  <c:v>860.22323028213884</c:v>
                </c:pt>
                <c:pt idx="4">
                  <c:v>861.21528928281407</c:v>
                </c:pt>
                <c:pt idx="5">
                  <c:v>813.89802161205967</c:v>
                </c:pt>
                <c:pt idx="6">
                  <c:v>795.69099258781853</c:v>
                </c:pt>
                <c:pt idx="7">
                  <c:v>790.44455922423981</c:v>
                </c:pt>
                <c:pt idx="8">
                  <c:v>805.1705823155595</c:v>
                </c:pt>
                <c:pt idx="9">
                  <c:v>804.98232350461672</c:v>
                </c:pt>
                <c:pt idx="10">
                  <c:v>828.27095982461969</c:v>
                </c:pt>
                <c:pt idx="11">
                  <c:v>904.74762539415917</c:v>
                </c:pt>
                <c:pt idx="12">
                  <c:v>955.78975219982249</c:v>
                </c:pt>
                <c:pt idx="13">
                  <c:v>983.0091585136197</c:v>
                </c:pt>
                <c:pt idx="14">
                  <c:v>963.43113685715196</c:v>
                </c:pt>
                <c:pt idx="15">
                  <c:v>836.92654422903922</c:v>
                </c:pt>
                <c:pt idx="16">
                  <c:v>866.31820877820041</c:v>
                </c:pt>
                <c:pt idx="17">
                  <c:v>933.32556342634621</c:v>
                </c:pt>
                <c:pt idx="18">
                  <c:v>928.55777773719262</c:v>
                </c:pt>
                <c:pt idx="19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0-49E8-93CF-0572344FC80B}"/>
            </c:ext>
          </c:extLst>
        </c:ser>
        <c:ser>
          <c:idx val="2"/>
          <c:order val="1"/>
          <c:tx>
            <c:strRef>
              <c:f>'Talnagögn | Numerical Data'!$D$228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Data'!$W$228:$AV$228</c:f>
              <c:numCache>
                <c:formatCode>0</c:formatCode>
                <c:ptCount val="26"/>
                <c:pt idx="0">
                  <c:v>677.91824965860394</c:v>
                </c:pt>
                <c:pt idx="1">
                  <c:v>705.51353754214438</c:v>
                </c:pt>
                <c:pt idx="2">
                  <c:v>722.96805216425832</c:v>
                </c:pt>
                <c:pt idx="3">
                  <c:v>738.73601274478824</c:v>
                </c:pt>
                <c:pt idx="4">
                  <c:v>725.75149545364548</c:v>
                </c:pt>
                <c:pt idx="5">
                  <c:v>713.61632112887037</c:v>
                </c:pt>
                <c:pt idx="6">
                  <c:v>710.71295363551349</c:v>
                </c:pt>
                <c:pt idx="7">
                  <c:v>705.37361951243383</c:v>
                </c:pt>
                <c:pt idx="8">
                  <c:v>696.54860016837506</c:v>
                </c:pt>
                <c:pt idx="9">
                  <c:v>735.83172353567954</c:v>
                </c:pt>
                <c:pt idx="10">
                  <c:v>725.84750264150341</c:v>
                </c:pt>
                <c:pt idx="11">
                  <c:v>723.53982063634908</c:v>
                </c:pt>
                <c:pt idx="12">
                  <c:v>727.13219762024289</c:v>
                </c:pt>
                <c:pt idx="13">
                  <c:v>705.33506809161008</c:v>
                </c:pt>
                <c:pt idx="14">
                  <c:v>690.58383151593978</c:v>
                </c:pt>
                <c:pt idx="15">
                  <c:v>687.2878158396702</c:v>
                </c:pt>
                <c:pt idx="16">
                  <c:v>691.30345037495408</c:v>
                </c:pt>
                <c:pt idx="17">
                  <c:v>682.15195474561085</c:v>
                </c:pt>
                <c:pt idx="18">
                  <c:v>660.23731696106415</c:v>
                </c:pt>
                <c:pt idx="19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0-49E8-93CF-0572344FC80B}"/>
            </c:ext>
          </c:extLst>
        </c:ser>
        <c:ser>
          <c:idx val="1"/>
          <c:order val="2"/>
          <c:tx>
            <c:strRef>
              <c:f>'Talnagögn | Numerical Data'!$D$227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Data'!$W$227:$AV$227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0-49E8-93CF-0572344FC80B}"/>
            </c:ext>
          </c:extLst>
        </c:ser>
        <c:ser>
          <c:idx val="3"/>
          <c:order val="3"/>
          <c:tx>
            <c:strRef>
              <c:f>'Talnagögn | Numerical Data'!$D$229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Data'!$W$229:$AV$229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203.07099512084417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70-49E8-93CF-0572344FC80B}"/>
            </c:ext>
          </c:extLst>
        </c:ser>
        <c:ser>
          <c:idx val="7"/>
          <c:order val="4"/>
          <c:tx>
            <c:strRef>
              <c:f>'Talnagögn | Numerical Data'!$D$236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70-49E8-93CF-0572344FC80B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rgbClr val="00827F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Data'!$W$239:$BU$239</c:f>
              <c:numCache>
                <c:formatCode>0</c:formatCode>
                <c:ptCount val="51"/>
                <c:pt idx="19">
                  <c:v>905.50742448156177</c:v>
                </c:pt>
                <c:pt idx="20">
                  <c:v>894.89141848720135</c:v>
                </c:pt>
                <c:pt idx="21">
                  <c:v>872.46876079218669</c:v>
                </c:pt>
                <c:pt idx="22">
                  <c:v>840.17548726403083</c:v>
                </c:pt>
                <c:pt idx="23">
                  <c:v>804.54603346166118</c:v>
                </c:pt>
                <c:pt idx="24">
                  <c:v>765.12050934504907</c:v>
                </c:pt>
                <c:pt idx="25">
                  <c:v>722.09890849664362</c:v>
                </c:pt>
                <c:pt idx="26">
                  <c:v>685.33593811459355</c:v>
                </c:pt>
                <c:pt idx="27">
                  <c:v>648.56241585293037</c:v>
                </c:pt>
                <c:pt idx="28">
                  <c:v>610.87981830180581</c:v>
                </c:pt>
                <c:pt idx="29">
                  <c:v>571.63910719066223</c:v>
                </c:pt>
                <c:pt idx="30">
                  <c:v>524.79562594972833</c:v>
                </c:pt>
                <c:pt idx="31">
                  <c:v>477.69960116115783</c:v>
                </c:pt>
                <c:pt idx="32">
                  <c:v>430.79682716538571</c:v>
                </c:pt>
                <c:pt idx="33">
                  <c:v>384.5390394105346</c:v>
                </c:pt>
                <c:pt idx="34">
                  <c:v>338.81829627085523</c:v>
                </c:pt>
                <c:pt idx="35">
                  <c:v>294.1136917303445</c:v>
                </c:pt>
                <c:pt idx="36">
                  <c:v>252.42283114208999</c:v>
                </c:pt>
                <c:pt idx="37">
                  <c:v>212.33020862580585</c:v>
                </c:pt>
                <c:pt idx="38">
                  <c:v>173.97295426009288</c:v>
                </c:pt>
                <c:pt idx="39">
                  <c:v>137.56418226201205</c:v>
                </c:pt>
                <c:pt idx="40">
                  <c:v>103.56623754891419</c:v>
                </c:pt>
                <c:pt idx="41">
                  <c:v>78.822517065735283</c:v>
                </c:pt>
                <c:pt idx="42">
                  <c:v>56.714182150728959</c:v>
                </c:pt>
                <c:pt idx="43">
                  <c:v>36.577216019680755</c:v>
                </c:pt>
                <c:pt idx="44">
                  <c:v>20.845338179602876</c:v>
                </c:pt>
                <c:pt idx="45">
                  <c:v>12.141565312923023</c:v>
                </c:pt>
                <c:pt idx="46" formatCode="0.0">
                  <c:v>5.6852259967979322</c:v>
                </c:pt>
                <c:pt idx="47" formatCode="0.0">
                  <c:v>4.0276989188989702</c:v>
                </c:pt>
                <c:pt idx="48" formatCode="0.0">
                  <c:v>3.2148462738859602</c:v>
                </c:pt>
                <c:pt idx="49" formatCode="0.0">
                  <c:v>2.5010014911035383</c:v>
                </c:pt>
                <c:pt idx="50" formatCode="0.0">
                  <c:v>1.8760986850595873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0-49E8-93CF-0572344FC80B}"/>
            </c:ext>
          </c:extLst>
        </c:ser>
        <c:ser>
          <c:idx val="5"/>
          <c:order val="6"/>
          <c:tx>
            <c:v>Vega WAM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70-49E8-93CF-0572344FC80B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99E5DA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Data'!$W$241:$BU$241</c:f>
              <c:numCache>
                <c:formatCode>0</c:formatCode>
                <c:ptCount val="51"/>
                <c:pt idx="19">
                  <c:v>661.73982386409887</c:v>
                </c:pt>
                <c:pt idx="20">
                  <c:v>664.9021555550745</c:v>
                </c:pt>
                <c:pt idx="21">
                  <c:v>659.21762737214453</c:v>
                </c:pt>
                <c:pt idx="22">
                  <c:v>653.01001355336655</c:v>
                </c:pt>
                <c:pt idx="23">
                  <c:v>646.7190326507789</c:v>
                </c:pt>
                <c:pt idx="24">
                  <c:v>639.56278060371676</c:v>
                </c:pt>
                <c:pt idx="25">
                  <c:v>632.47710047824921</c:v>
                </c:pt>
                <c:pt idx="26">
                  <c:v>630.79757133379962</c:v>
                </c:pt>
                <c:pt idx="27">
                  <c:v>629.1795173376712</c:v>
                </c:pt>
                <c:pt idx="28">
                  <c:v>627.48293160864387</c:v>
                </c:pt>
                <c:pt idx="29">
                  <c:v>625.84488370432189</c:v>
                </c:pt>
                <c:pt idx="30">
                  <c:v>624.1574061906681</c:v>
                </c:pt>
                <c:pt idx="31">
                  <c:v>622.51417090364089</c:v>
                </c:pt>
                <c:pt idx="32">
                  <c:v>620.7974484377537</c:v>
                </c:pt>
                <c:pt idx="33">
                  <c:v>619.14174301125081</c:v>
                </c:pt>
                <c:pt idx="34">
                  <c:v>617.4134680696792</c:v>
                </c:pt>
                <c:pt idx="35">
                  <c:v>615.74350217269409</c:v>
                </c:pt>
                <c:pt idx="36">
                  <c:v>614.00150685233859</c:v>
                </c:pt>
                <c:pt idx="37">
                  <c:v>611.72005769369184</c:v>
                </c:pt>
                <c:pt idx="38">
                  <c:v>609.81352677972393</c:v>
                </c:pt>
                <c:pt idx="39">
                  <c:v>607.90688819983154</c:v>
                </c:pt>
                <c:pt idx="40">
                  <c:v>605.46670511529601</c:v>
                </c:pt>
                <c:pt idx="41">
                  <c:v>603.08565206681499</c:v>
                </c:pt>
                <c:pt idx="42">
                  <c:v>600.62905681157724</c:v>
                </c:pt>
                <c:pt idx="43">
                  <c:v>598.23152077916257</c:v>
                </c:pt>
                <c:pt idx="44">
                  <c:v>595.75847220647427</c:v>
                </c:pt>
                <c:pt idx="45">
                  <c:v>593.34445812246202</c:v>
                </c:pt>
                <c:pt idx="46">
                  <c:v>590.85486359406275</c:v>
                </c:pt>
                <c:pt idx="47">
                  <c:v>588.4242402363077</c:v>
                </c:pt>
                <c:pt idx="48">
                  <c:v>585.91800123661244</c:v>
                </c:pt>
                <c:pt idx="49">
                  <c:v>583.47070516641759</c:v>
                </c:pt>
                <c:pt idx="50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70-49E8-93CF-0572344FC80B}"/>
            </c:ext>
          </c:extLst>
        </c:ser>
        <c:ser>
          <c:idx val="8"/>
          <c:order val="8"/>
          <c:tx>
            <c:v>Land WAM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70-49E8-93CF-0572344FC80B}"/>
            </c:ext>
          </c:extLst>
        </c:ser>
        <c:ser>
          <c:idx val="9"/>
          <c:order val="9"/>
          <c:tx>
            <c:v>Fiski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Data'!$W$240:$BU$240</c:f>
              <c:numCache>
                <c:formatCode>0</c:formatCode>
                <c:ptCount val="51"/>
                <c:pt idx="19">
                  <c:v>520.01881128620573</c:v>
                </c:pt>
                <c:pt idx="20">
                  <c:v>463.89750524394026</c:v>
                </c:pt>
                <c:pt idx="21">
                  <c:v>444.97097473417563</c:v>
                </c:pt>
                <c:pt idx="22">
                  <c:v>431.67730318138439</c:v>
                </c:pt>
                <c:pt idx="23">
                  <c:v>424.33374713642871</c:v>
                </c:pt>
                <c:pt idx="24">
                  <c:v>407.46408800354664</c:v>
                </c:pt>
                <c:pt idx="25">
                  <c:v>389.93759042164368</c:v>
                </c:pt>
                <c:pt idx="26">
                  <c:v>391.42695945912681</c:v>
                </c:pt>
                <c:pt idx="27">
                  <c:v>392.83924784994736</c:v>
                </c:pt>
                <c:pt idx="28">
                  <c:v>392.47784135140188</c:v>
                </c:pt>
                <c:pt idx="29">
                  <c:v>390.49221580188566</c:v>
                </c:pt>
                <c:pt idx="30">
                  <c:v>387.50495152332775</c:v>
                </c:pt>
                <c:pt idx="31">
                  <c:v>383.97678135882745</c:v>
                </c:pt>
                <c:pt idx="32">
                  <c:v>380.00749143023648</c:v>
                </c:pt>
                <c:pt idx="33">
                  <c:v>375.53189790718659</c:v>
                </c:pt>
                <c:pt idx="34">
                  <c:v>370.45989469957664</c:v>
                </c:pt>
                <c:pt idx="35">
                  <c:v>364.6485450428562</c:v>
                </c:pt>
                <c:pt idx="36">
                  <c:v>358.03898075556083</c:v>
                </c:pt>
                <c:pt idx="37">
                  <c:v>350.33580856346794</c:v>
                </c:pt>
                <c:pt idx="38">
                  <c:v>341.35571426301078</c:v>
                </c:pt>
                <c:pt idx="39">
                  <c:v>330.87189276125042</c:v>
                </c:pt>
                <c:pt idx="40">
                  <c:v>318.660654584947</c:v>
                </c:pt>
                <c:pt idx="41">
                  <c:v>304.50152088330259</c:v>
                </c:pt>
                <c:pt idx="42">
                  <c:v>288.33273803161745</c:v>
                </c:pt>
                <c:pt idx="43">
                  <c:v>269.9370286602869</c:v>
                </c:pt>
                <c:pt idx="44">
                  <c:v>249.4269857275772</c:v>
                </c:pt>
                <c:pt idx="45">
                  <c:v>226.86801779398328</c:v>
                </c:pt>
                <c:pt idx="46">
                  <c:v>208.95154428153953</c:v>
                </c:pt>
                <c:pt idx="47">
                  <c:v>194.8537539751581</c:v>
                </c:pt>
                <c:pt idx="48">
                  <c:v>179.54731053864282</c:v>
                </c:pt>
                <c:pt idx="49">
                  <c:v>166.0325192139091</c:v>
                </c:pt>
                <c:pt idx="50">
                  <c:v>157.36569681422219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70-49E8-93CF-0572344FC80B}"/>
            </c:ext>
          </c:extLst>
        </c:ser>
        <c:ser>
          <c:idx val="10"/>
          <c:order val="10"/>
          <c:tx>
            <c:v>Fiski WAM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70-49E8-93CF-0572344FC80B}"/>
            </c:ext>
          </c:extLst>
        </c:ser>
        <c:ser>
          <c:idx val="11"/>
          <c:order val="11"/>
          <c:tx>
            <c:v>Urðun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Data'!$W$242:$BU$242</c:f>
              <c:numCache>
                <c:formatCode>0</c:formatCode>
                <c:ptCount val="51"/>
                <c:pt idx="19">
                  <c:v>203.07099512084417</c:v>
                </c:pt>
                <c:pt idx="20">
                  <c:v>185.68906079907632</c:v>
                </c:pt>
                <c:pt idx="21">
                  <c:v>169.17555738802358</c:v>
                </c:pt>
                <c:pt idx="22">
                  <c:v>154.57147602264365</c:v>
                </c:pt>
                <c:pt idx="23">
                  <c:v>141.64236210513616</c:v>
                </c:pt>
                <c:pt idx="24">
                  <c:v>130.18949322666381</c:v>
                </c:pt>
                <c:pt idx="25">
                  <c:v>118.69913931129426</c:v>
                </c:pt>
                <c:pt idx="26">
                  <c:v>108.83927685624658</c:v>
                </c:pt>
                <c:pt idx="27">
                  <c:v>99.020765370694178</c:v>
                </c:pt>
                <c:pt idx="28">
                  <c:v>90.557235748745413</c:v>
                </c:pt>
                <c:pt idx="29">
                  <c:v>83.254431608987332</c:v>
                </c:pt>
                <c:pt idx="30">
                  <c:v>76.948543591549054</c:v>
                </c:pt>
                <c:pt idx="31">
                  <c:v>71.501210939693948</c:v>
                </c:pt>
                <c:pt idx="32">
                  <c:v>66.795400928146719</c:v>
                </c:pt>
                <c:pt idx="33">
                  <c:v>62.731954066673296</c:v>
                </c:pt>
                <c:pt idx="34">
                  <c:v>59.109007637705417</c:v>
                </c:pt>
                <c:pt idx="35">
                  <c:v>55.407544596502433</c:v>
                </c:pt>
                <c:pt idx="36">
                  <c:v>51.213114678866198</c:v>
                </c:pt>
                <c:pt idx="37">
                  <c:v>47.392172292351027</c:v>
                </c:pt>
                <c:pt idx="38">
                  <c:v>43.900097488078544</c:v>
                </c:pt>
                <c:pt idx="39">
                  <c:v>40.698589610222911</c:v>
                </c:pt>
                <c:pt idx="40">
                  <c:v>37.754684947969587</c:v>
                </c:pt>
                <c:pt idx="41">
                  <c:v>35.039933995867592</c:v>
                </c:pt>
                <c:pt idx="42">
                  <c:v>32.52971186245221</c:v>
                </c:pt>
                <c:pt idx="43">
                  <c:v>30.2026397947016</c:v>
                </c:pt>
                <c:pt idx="44">
                  <c:v>28.040099469342497</c:v>
                </c:pt>
                <c:pt idx="45">
                  <c:v>26.025824766616328</c:v>
                </c:pt>
                <c:pt idx="46">
                  <c:v>24.145558292087568</c:v>
                </c:pt>
                <c:pt idx="47">
                  <c:v>22.386762034073243</c:v>
                </c:pt>
                <c:pt idx="48">
                  <c:v>20.738373310340329</c:v>
                </c:pt>
                <c:pt idx="49">
                  <c:v>19.19059862775093</c:v>
                </c:pt>
                <c:pt idx="50">
                  <c:v>17.734739302334763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70-49E8-93CF-0572344FC80B}"/>
            </c:ext>
          </c:extLst>
        </c:ser>
        <c:ser>
          <c:idx val="12"/>
          <c:order val="12"/>
          <c:tx>
            <c:v>Urðun WAM</c:v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70-49E8-93CF-0572344FC80B}"/>
            </c:ext>
          </c:extLst>
        </c:ser>
        <c:ser>
          <c:idx val="13"/>
          <c:order val="13"/>
          <c:tx>
            <c:v>Annað WEM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70-49E8-93CF-0572344FC80B}"/>
            </c:ext>
          </c:extLst>
        </c:ser>
        <c:ser>
          <c:idx val="14"/>
          <c:order val="14"/>
          <c:tx>
            <c:v>Annað WAM</c:v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A70-49E8-93CF-0572344FC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0352651399070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74916641429436692"/>
          <c:y val="0.29679814814814814"/>
          <c:w val="0.16914691822591063"/>
          <c:h val="0.41235671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64001856902E-2"/>
          <c:y val="3.2943956363996524E-2"/>
          <c:w val="0.63964794685990334"/>
          <c:h val="0.8786558771475768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Data'!$E$272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-146.23533417009705</c:v>
                </c:pt>
                <c:pt idx="1">
                  <c:v>-153.26012993715347</c:v>
                </c:pt>
                <c:pt idx="2">
                  <c:v>-271.22997447527723</c:v>
                </c:pt>
                <c:pt idx="3">
                  <c:v>-275.51343668429985</c:v>
                </c:pt>
                <c:pt idx="4">
                  <c:v>-288.43675180061956</c:v>
                </c:pt>
                <c:pt idx="5">
                  <c:v>-311.66248287272629</c:v>
                </c:pt>
                <c:pt idx="6">
                  <c:v>-339.33829162329857</c:v>
                </c:pt>
                <c:pt idx="7">
                  <c:v>-349.94447073587037</c:v>
                </c:pt>
                <c:pt idx="8">
                  <c:v>-368.40232096475518</c:v>
                </c:pt>
                <c:pt idx="9">
                  <c:v>-391.24425872542639</c:v>
                </c:pt>
                <c:pt idx="10">
                  <c:v>-416.62145516489073</c:v>
                </c:pt>
                <c:pt idx="11">
                  <c:v>-440.63094788351214</c:v>
                </c:pt>
                <c:pt idx="12">
                  <c:v>-479.08671814679565</c:v>
                </c:pt>
                <c:pt idx="13">
                  <c:v>-508.4628813333693</c:v>
                </c:pt>
                <c:pt idx="14">
                  <c:v>-509.99055054529128</c:v>
                </c:pt>
                <c:pt idx="15">
                  <c:v>-513.99765483319788</c:v>
                </c:pt>
                <c:pt idx="16">
                  <c:v>-516.40687686317438</c:v>
                </c:pt>
                <c:pt idx="17">
                  <c:v>-545.81520571977512</c:v>
                </c:pt>
                <c:pt idx="18">
                  <c:v>-536.85907215306759</c:v>
                </c:pt>
                <c:pt idx="19">
                  <c:v>-534.16681294228749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2F4-B858-1E73D803810B}"/>
            </c:ext>
          </c:extLst>
        </c:ser>
        <c:ser>
          <c:idx val="5"/>
          <c:order val="1"/>
          <c:tx>
            <c:strRef>
              <c:f>'Talnagögn | Numerical Data'!$E$274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33CA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4646.6745449620948</c:v>
                </c:pt>
                <c:pt idx="1">
                  <c:v>4709.6447456603873</c:v>
                </c:pt>
                <c:pt idx="2">
                  <c:v>4741.8115370648111</c:v>
                </c:pt>
                <c:pt idx="3">
                  <c:v>4796.9985012695315</c:v>
                </c:pt>
                <c:pt idx="4">
                  <c:v>4820.8595133309873</c:v>
                </c:pt>
                <c:pt idx="5">
                  <c:v>4833.6412044650779</c:v>
                </c:pt>
                <c:pt idx="6">
                  <c:v>4846.3361301249206</c:v>
                </c:pt>
                <c:pt idx="7">
                  <c:v>4864.8560683792603</c:v>
                </c:pt>
                <c:pt idx="8">
                  <c:v>4884.7104794695124</c:v>
                </c:pt>
                <c:pt idx="9">
                  <c:v>4904.0874948135088</c:v>
                </c:pt>
                <c:pt idx="10">
                  <c:v>4921.9080237855278</c:v>
                </c:pt>
                <c:pt idx="11">
                  <c:v>4931.5692132366248</c:v>
                </c:pt>
                <c:pt idx="12">
                  <c:v>4943.9497864093064</c:v>
                </c:pt>
                <c:pt idx="13">
                  <c:v>4963.5918517820473</c:v>
                </c:pt>
                <c:pt idx="14">
                  <c:v>4980.3641393679445</c:v>
                </c:pt>
                <c:pt idx="15">
                  <c:v>4994.7882683214366</c:v>
                </c:pt>
                <c:pt idx="16">
                  <c:v>5002.9875971910178</c:v>
                </c:pt>
                <c:pt idx="17">
                  <c:v>4987.933155303057</c:v>
                </c:pt>
                <c:pt idx="18">
                  <c:v>5022.57673231832</c:v>
                </c:pt>
                <c:pt idx="19">
                  <c:v>5040.1391397011794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2F4-B858-1E73D803810B}"/>
            </c:ext>
          </c:extLst>
        </c:ser>
        <c:ser>
          <c:idx val="4"/>
          <c:order val="2"/>
          <c:tx>
            <c:strRef>
              <c:f>'Talnagögn | Numerical Data'!$E$273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2071.147082471155</c:v>
                </c:pt>
                <c:pt idx="1">
                  <c:v>2063.2521326491069</c:v>
                </c:pt>
                <c:pt idx="2">
                  <c:v>2055.2952194100731</c:v>
                </c:pt>
                <c:pt idx="3">
                  <c:v>2047.3695041551184</c:v>
                </c:pt>
                <c:pt idx="4">
                  <c:v>1995.5861041754997</c:v>
                </c:pt>
                <c:pt idx="5">
                  <c:v>1961.990907206776</c:v>
                </c:pt>
                <c:pt idx="6">
                  <c:v>1928.2361178634383</c:v>
                </c:pt>
                <c:pt idx="7">
                  <c:v>1894.3202395710582</c:v>
                </c:pt>
                <c:pt idx="8">
                  <c:v>1860.2417546048814</c:v>
                </c:pt>
                <c:pt idx="9">
                  <c:v>1825.9991236894296</c:v>
                </c:pt>
                <c:pt idx="10">
                  <c:v>1792.7549377725668</c:v>
                </c:pt>
                <c:pt idx="11">
                  <c:v>1757.3863735672146</c:v>
                </c:pt>
                <c:pt idx="12">
                  <c:v>1722.6472788230353</c:v>
                </c:pt>
                <c:pt idx="13">
                  <c:v>1687.7362017757173</c:v>
                </c:pt>
                <c:pt idx="14">
                  <c:v>1652.6537063186304</c:v>
                </c:pt>
                <c:pt idx="15">
                  <c:v>1617.4425304760753</c:v>
                </c:pt>
                <c:pt idx="16">
                  <c:v>1581.9655092132803</c:v>
                </c:pt>
                <c:pt idx="17">
                  <c:v>1648.3529157049816</c:v>
                </c:pt>
                <c:pt idx="18">
                  <c:v>1634.6762937068095</c:v>
                </c:pt>
                <c:pt idx="19">
                  <c:v>1666.236516972165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71-42F4-B858-1E73D803810B}"/>
            </c:ext>
          </c:extLst>
        </c:ser>
        <c:ser>
          <c:idx val="6"/>
          <c:order val="3"/>
          <c:tx>
            <c:strRef>
              <c:f>'Talnagögn | Numerical Data'!$E$275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19.44393671132331</c:v>
                </c:pt>
                <c:pt idx="1">
                  <c:v>21.60728372667279</c:v>
                </c:pt>
                <c:pt idx="2">
                  <c:v>20.494161746509487</c:v>
                </c:pt>
                <c:pt idx="3">
                  <c:v>20.538561427802428</c:v>
                </c:pt>
                <c:pt idx="4">
                  <c:v>21.029356724530317</c:v>
                </c:pt>
                <c:pt idx="5">
                  <c:v>21.158290146929598</c:v>
                </c:pt>
                <c:pt idx="6">
                  <c:v>15.686390391163126</c:v>
                </c:pt>
                <c:pt idx="7">
                  <c:v>15.723695057829779</c:v>
                </c:pt>
                <c:pt idx="8">
                  <c:v>15.804207057829778</c:v>
                </c:pt>
                <c:pt idx="9">
                  <c:v>16.069981783977006</c:v>
                </c:pt>
                <c:pt idx="10">
                  <c:v>16.181055815110437</c:v>
                </c:pt>
                <c:pt idx="11">
                  <c:v>14.727682777528576</c:v>
                </c:pt>
                <c:pt idx="12">
                  <c:v>14.859338689513962</c:v>
                </c:pt>
                <c:pt idx="13">
                  <c:v>14.793762384685564</c:v>
                </c:pt>
                <c:pt idx="14">
                  <c:v>15.279062184685536</c:v>
                </c:pt>
                <c:pt idx="15">
                  <c:v>16.32024494228526</c:v>
                </c:pt>
                <c:pt idx="16">
                  <c:v>16.762905784685447</c:v>
                </c:pt>
                <c:pt idx="17">
                  <c:v>17.11051745135212</c:v>
                </c:pt>
                <c:pt idx="18">
                  <c:v>17.149517784685422</c:v>
                </c:pt>
                <c:pt idx="19">
                  <c:v>17.149632836863123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71-42F4-B858-1E73D803810B}"/>
            </c:ext>
          </c:extLst>
        </c:ser>
        <c:ser>
          <c:idx val="0"/>
          <c:order val="4"/>
          <c:tx>
            <c:strRef>
              <c:f>'Talnagögn | Numerical Data'!$E$276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Data'!$W$276:$AV$276</c15:sqref>
                  </c15:fullRef>
                </c:ext>
              </c:extLst>
              <c:f>'Talnagögn | Numerical Data'!$W$276:$AP$276</c:f>
              <c:numCache>
                <c:formatCode>0</c:formatCode>
                <c:ptCount val="20"/>
                <c:pt idx="0">
                  <c:v>58.034931434503051</c:v>
                </c:pt>
                <c:pt idx="1">
                  <c:v>60.65528305337557</c:v>
                </c:pt>
                <c:pt idx="2">
                  <c:v>61.84189976890957</c:v>
                </c:pt>
                <c:pt idx="3">
                  <c:v>63.979033298388458</c:v>
                </c:pt>
                <c:pt idx="4">
                  <c:v>65.88447214720054</c:v>
                </c:pt>
                <c:pt idx="5">
                  <c:v>50.616807397479533</c:v>
                </c:pt>
                <c:pt idx="6">
                  <c:v>48.945145804830645</c:v>
                </c:pt>
                <c:pt idx="7">
                  <c:v>47.560741841224626</c:v>
                </c:pt>
                <c:pt idx="8">
                  <c:v>46.03947351728948</c:v>
                </c:pt>
                <c:pt idx="9">
                  <c:v>44.423864981987208</c:v>
                </c:pt>
                <c:pt idx="10">
                  <c:v>43.040364019391745</c:v>
                </c:pt>
                <c:pt idx="11">
                  <c:v>41.498367910940942</c:v>
                </c:pt>
                <c:pt idx="12">
                  <c:v>39.919356681767567</c:v>
                </c:pt>
                <c:pt idx="13">
                  <c:v>27.861142249306795</c:v>
                </c:pt>
                <c:pt idx="14">
                  <c:v>25.621925565550555</c:v>
                </c:pt>
                <c:pt idx="15">
                  <c:v>39.73540035554015</c:v>
                </c:pt>
                <c:pt idx="16">
                  <c:v>49.536949132187146</c:v>
                </c:pt>
                <c:pt idx="17">
                  <c:v>22.924044700903323</c:v>
                </c:pt>
                <c:pt idx="18">
                  <c:v>25.005070861631793</c:v>
                </c:pt>
                <c:pt idx="19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71-42F4-B858-1E73D8038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0"/>
              <c:y val="0.14209103332480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12555654508094"/>
          <c:y val="0.34151752078452363"/>
          <c:w val="0.14656425120772945"/>
          <c:h val="0.33193924823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60059369168682E-2"/>
          <c:y val="3.2963700995399949E-2"/>
          <c:w val="0.63456398475494957"/>
          <c:h val="0.87858315075879045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Data'!$E$274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33CAB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4646.6745449620948</c:v>
                </c:pt>
                <c:pt idx="1">
                  <c:v>4709.6447456603873</c:v>
                </c:pt>
                <c:pt idx="2">
                  <c:v>4741.8115370648111</c:v>
                </c:pt>
                <c:pt idx="3">
                  <c:v>4796.9985012695315</c:v>
                </c:pt>
                <c:pt idx="4">
                  <c:v>4820.8595133309873</c:v>
                </c:pt>
                <c:pt idx="5">
                  <c:v>4833.6412044650779</c:v>
                </c:pt>
                <c:pt idx="6">
                  <c:v>4846.3361301249206</c:v>
                </c:pt>
                <c:pt idx="7">
                  <c:v>4864.8560683792603</c:v>
                </c:pt>
                <c:pt idx="8">
                  <c:v>4884.7104794695124</c:v>
                </c:pt>
                <c:pt idx="9">
                  <c:v>4904.0874948135088</c:v>
                </c:pt>
                <c:pt idx="10">
                  <c:v>4921.9080237855278</c:v>
                </c:pt>
                <c:pt idx="11">
                  <c:v>4931.5692132366248</c:v>
                </c:pt>
                <c:pt idx="12">
                  <c:v>4943.9497864093064</c:v>
                </c:pt>
                <c:pt idx="13">
                  <c:v>4963.5918517820473</c:v>
                </c:pt>
                <c:pt idx="14">
                  <c:v>4980.3641393679445</c:v>
                </c:pt>
                <c:pt idx="15">
                  <c:v>4994.7882683214366</c:v>
                </c:pt>
                <c:pt idx="16">
                  <c:v>5002.9875971910178</c:v>
                </c:pt>
                <c:pt idx="17">
                  <c:v>4987.933155303057</c:v>
                </c:pt>
                <c:pt idx="18">
                  <c:v>5022.57673231832</c:v>
                </c:pt>
                <c:pt idx="19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9-4AB8-B95A-A670E45E2950}"/>
            </c:ext>
          </c:extLst>
        </c:ser>
        <c:ser>
          <c:idx val="4"/>
          <c:order val="1"/>
          <c:tx>
            <c:strRef>
              <c:f>'Talnagögn | Numerical Data'!$E$273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2071.147082471155</c:v>
                </c:pt>
                <c:pt idx="1">
                  <c:v>2063.2521326491069</c:v>
                </c:pt>
                <c:pt idx="2">
                  <c:v>2055.2952194100731</c:v>
                </c:pt>
                <c:pt idx="3">
                  <c:v>2047.3695041551184</c:v>
                </c:pt>
                <c:pt idx="4">
                  <c:v>1995.5861041754997</c:v>
                </c:pt>
                <c:pt idx="5">
                  <c:v>1961.990907206776</c:v>
                </c:pt>
                <c:pt idx="6">
                  <c:v>1928.2361178634383</c:v>
                </c:pt>
                <c:pt idx="7">
                  <c:v>1894.3202395710582</c:v>
                </c:pt>
                <c:pt idx="8">
                  <c:v>1860.2417546048814</c:v>
                </c:pt>
                <c:pt idx="9">
                  <c:v>1825.9991236894296</c:v>
                </c:pt>
                <c:pt idx="10">
                  <c:v>1792.7549377725668</c:v>
                </c:pt>
                <c:pt idx="11">
                  <c:v>1757.3863735672146</c:v>
                </c:pt>
                <c:pt idx="12">
                  <c:v>1722.6472788230353</c:v>
                </c:pt>
                <c:pt idx="13">
                  <c:v>1687.7362017757173</c:v>
                </c:pt>
                <c:pt idx="14">
                  <c:v>1652.6537063186304</c:v>
                </c:pt>
                <c:pt idx="15">
                  <c:v>1617.4425304760753</c:v>
                </c:pt>
                <c:pt idx="16">
                  <c:v>1581.9655092132803</c:v>
                </c:pt>
                <c:pt idx="17">
                  <c:v>1648.3529157049816</c:v>
                </c:pt>
                <c:pt idx="18">
                  <c:v>1634.6762937068095</c:v>
                </c:pt>
                <c:pt idx="19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49-4AB8-B95A-A670E45E2950}"/>
            </c:ext>
          </c:extLst>
        </c:ser>
        <c:ser>
          <c:idx val="6"/>
          <c:order val="2"/>
          <c:tx>
            <c:strRef>
              <c:f>'Talnagögn | Numerical Data'!$E$275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19.44393671132331</c:v>
                </c:pt>
                <c:pt idx="1">
                  <c:v>21.60728372667279</c:v>
                </c:pt>
                <c:pt idx="2">
                  <c:v>20.494161746509487</c:v>
                </c:pt>
                <c:pt idx="3">
                  <c:v>20.538561427802428</c:v>
                </c:pt>
                <c:pt idx="4">
                  <c:v>21.029356724530317</c:v>
                </c:pt>
                <c:pt idx="5">
                  <c:v>21.158290146929598</c:v>
                </c:pt>
                <c:pt idx="6">
                  <c:v>15.686390391163126</c:v>
                </c:pt>
                <c:pt idx="7">
                  <c:v>15.723695057829779</c:v>
                </c:pt>
                <c:pt idx="8">
                  <c:v>15.804207057829778</c:v>
                </c:pt>
                <c:pt idx="9">
                  <c:v>16.069981783977006</c:v>
                </c:pt>
                <c:pt idx="10">
                  <c:v>16.181055815110437</c:v>
                </c:pt>
                <c:pt idx="11">
                  <c:v>14.727682777528576</c:v>
                </c:pt>
                <c:pt idx="12">
                  <c:v>14.859338689513962</c:v>
                </c:pt>
                <c:pt idx="13">
                  <c:v>14.793762384685564</c:v>
                </c:pt>
                <c:pt idx="14">
                  <c:v>15.279062184685536</c:v>
                </c:pt>
                <c:pt idx="15">
                  <c:v>16.32024494228526</c:v>
                </c:pt>
                <c:pt idx="16">
                  <c:v>16.762905784685447</c:v>
                </c:pt>
                <c:pt idx="17">
                  <c:v>17.11051745135212</c:v>
                </c:pt>
                <c:pt idx="18">
                  <c:v>17.149517784685422</c:v>
                </c:pt>
                <c:pt idx="19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9-4AB8-B95A-A670E45E2950}"/>
            </c:ext>
          </c:extLst>
        </c:ser>
        <c:ser>
          <c:idx val="0"/>
          <c:order val="3"/>
          <c:tx>
            <c:strRef>
              <c:f>'Talnagögn | Numerical Data'!$E$276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Data'!$W$276:$AV$276</c15:sqref>
                  </c15:fullRef>
                </c:ext>
              </c:extLst>
              <c:f>'Talnagögn | Numerical Data'!$W$276:$AP$276</c:f>
              <c:numCache>
                <c:formatCode>0</c:formatCode>
                <c:ptCount val="20"/>
                <c:pt idx="0">
                  <c:v>58.034931434503051</c:v>
                </c:pt>
                <c:pt idx="1">
                  <c:v>60.65528305337557</c:v>
                </c:pt>
                <c:pt idx="2">
                  <c:v>61.84189976890957</c:v>
                </c:pt>
                <c:pt idx="3">
                  <c:v>63.979033298388458</c:v>
                </c:pt>
                <c:pt idx="4">
                  <c:v>65.88447214720054</c:v>
                </c:pt>
                <c:pt idx="5">
                  <c:v>50.616807397479533</c:v>
                </c:pt>
                <c:pt idx="6">
                  <c:v>48.945145804830645</c:v>
                </c:pt>
                <c:pt idx="7">
                  <c:v>47.560741841224626</c:v>
                </c:pt>
                <c:pt idx="8">
                  <c:v>46.03947351728948</c:v>
                </c:pt>
                <c:pt idx="9">
                  <c:v>44.423864981987208</c:v>
                </c:pt>
                <c:pt idx="10">
                  <c:v>43.040364019391745</c:v>
                </c:pt>
                <c:pt idx="11">
                  <c:v>41.498367910940942</c:v>
                </c:pt>
                <c:pt idx="12">
                  <c:v>39.919356681767567</c:v>
                </c:pt>
                <c:pt idx="13">
                  <c:v>27.861142249306795</c:v>
                </c:pt>
                <c:pt idx="14">
                  <c:v>25.621925565550555</c:v>
                </c:pt>
                <c:pt idx="15">
                  <c:v>39.73540035554015</c:v>
                </c:pt>
                <c:pt idx="16">
                  <c:v>49.536949132187146</c:v>
                </c:pt>
                <c:pt idx="17">
                  <c:v>22.924044700903323</c:v>
                </c:pt>
                <c:pt idx="18">
                  <c:v>25.005070861631793</c:v>
                </c:pt>
                <c:pt idx="19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49-4AB8-B95A-A670E45E2950}"/>
            </c:ext>
          </c:extLst>
        </c:ser>
        <c:ser>
          <c:idx val="3"/>
          <c:order val="4"/>
          <c:tx>
            <c:strRef>
              <c:f>'Talnagögn | Numerical Data'!$E$272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-146.23533417009705</c:v>
                </c:pt>
                <c:pt idx="1">
                  <c:v>-153.26012993715347</c:v>
                </c:pt>
                <c:pt idx="2">
                  <c:v>-271.22997447527723</c:v>
                </c:pt>
                <c:pt idx="3">
                  <c:v>-275.51343668429985</c:v>
                </c:pt>
                <c:pt idx="4">
                  <c:v>-288.43675180061956</c:v>
                </c:pt>
                <c:pt idx="5">
                  <c:v>-311.66248287272629</c:v>
                </c:pt>
                <c:pt idx="6">
                  <c:v>-339.33829162329857</c:v>
                </c:pt>
                <c:pt idx="7">
                  <c:v>-349.94447073587037</c:v>
                </c:pt>
                <c:pt idx="8">
                  <c:v>-368.40232096475518</c:v>
                </c:pt>
                <c:pt idx="9">
                  <c:v>-391.24425872542639</c:v>
                </c:pt>
                <c:pt idx="10">
                  <c:v>-416.62145516489073</c:v>
                </c:pt>
                <c:pt idx="11">
                  <c:v>-440.63094788351214</c:v>
                </c:pt>
                <c:pt idx="12">
                  <c:v>-479.08671814679565</c:v>
                </c:pt>
                <c:pt idx="13">
                  <c:v>-508.4628813333693</c:v>
                </c:pt>
                <c:pt idx="14">
                  <c:v>-509.99055054529128</c:v>
                </c:pt>
                <c:pt idx="15">
                  <c:v>-513.99765483319788</c:v>
                </c:pt>
                <c:pt idx="16">
                  <c:v>-516.40687686317438</c:v>
                </c:pt>
                <c:pt idx="17">
                  <c:v>-545.81520571977512</c:v>
                </c:pt>
                <c:pt idx="18">
                  <c:v>-536.85907215306759</c:v>
                </c:pt>
                <c:pt idx="19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49-4AB8-B95A-A670E45E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6.37784167058272E-3"/>
              <c:y val="0.14187652415823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972746528385"/>
          <c:y val="0.33243243562108971"/>
          <c:w val="0.13575235995835319"/>
          <c:h val="0.34712169315914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5.2857870370370361E-2"/>
          <c:w val="0.6246717572850069"/>
          <c:h val="0.82873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Data'!$E$169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Data'!$W$169:$AV$169</c:f>
              <c:numCache>
                <c:formatCode>0</c:formatCode>
                <c:ptCount val="26"/>
                <c:pt idx="0">
                  <c:v>-146.23533417009705</c:v>
                </c:pt>
                <c:pt idx="1">
                  <c:v>-153.26012993715347</c:v>
                </c:pt>
                <c:pt idx="2">
                  <c:v>-271.22997447527723</c:v>
                </c:pt>
                <c:pt idx="3">
                  <c:v>-275.51343668429985</c:v>
                </c:pt>
                <c:pt idx="4">
                  <c:v>-288.43675180061956</c:v>
                </c:pt>
                <c:pt idx="5">
                  <c:v>-311.66248287272629</c:v>
                </c:pt>
                <c:pt idx="6">
                  <c:v>-339.33829162329857</c:v>
                </c:pt>
                <c:pt idx="7">
                  <c:v>-349.94447073587037</c:v>
                </c:pt>
                <c:pt idx="8">
                  <c:v>-368.40232096475518</c:v>
                </c:pt>
                <c:pt idx="9">
                  <c:v>-391.24425872542639</c:v>
                </c:pt>
                <c:pt idx="10">
                  <c:v>-416.62145516489073</c:v>
                </c:pt>
                <c:pt idx="11">
                  <c:v>-440.63094788351214</c:v>
                </c:pt>
                <c:pt idx="12">
                  <c:v>-479.08671814679565</c:v>
                </c:pt>
                <c:pt idx="13">
                  <c:v>-508.4628813333693</c:v>
                </c:pt>
                <c:pt idx="14">
                  <c:v>-509.99055054529128</c:v>
                </c:pt>
                <c:pt idx="15">
                  <c:v>-513.99765483319788</c:v>
                </c:pt>
                <c:pt idx="16">
                  <c:v>-516.40687686317438</c:v>
                </c:pt>
                <c:pt idx="17">
                  <c:v>-545.81520571977512</c:v>
                </c:pt>
                <c:pt idx="18">
                  <c:v>-536.85907215306759</c:v>
                </c:pt>
                <c:pt idx="19">
                  <c:v>-534.16681294228749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2-4F3D-B5CA-088D10D04D5F}"/>
            </c:ext>
          </c:extLst>
        </c:ser>
        <c:ser>
          <c:idx val="2"/>
          <c:order val="1"/>
          <c:tx>
            <c:strRef>
              <c:f>'Talnagögn | Numerical Data'!$E$171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66D7C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Data'!$W$171:$AV$171</c:f>
              <c:numCache>
                <c:formatCode>0</c:formatCode>
                <c:ptCount val="26"/>
                <c:pt idx="0">
                  <c:v>4646.6745449620948</c:v>
                </c:pt>
                <c:pt idx="1">
                  <c:v>4709.6447456603873</c:v>
                </c:pt>
                <c:pt idx="2">
                  <c:v>4741.8115370648111</c:v>
                </c:pt>
                <c:pt idx="3">
                  <c:v>4796.9985012695315</c:v>
                </c:pt>
                <c:pt idx="4">
                  <c:v>4820.8595133309873</c:v>
                </c:pt>
                <c:pt idx="5">
                  <c:v>4833.6412044650779</c:v>
                </c:pt>
                <c:pt idx="6">
                  <c:v>4846.3361301249206</c:v>
                </c:pt>
                <c:pt idx="7">
                  <c:v>4864.8560683792603</c:v>
                </c:pt>
                <c:pt idx="8">
                  <c:v>4884.7104794695124</c:v>
                </c:pt>
                <c:pt idx="9">
                  <c:v>4904.0874948135088</c:v>
                </c:pt>
                <c:pt idx="10">
                  <c:v>4921.9080237855278</c:v>
                </c:pt>
                <c:pt idx="11">
                  <c:v>4931.5692132366248</c:v>
                </c:pt>
                <c:pt idx="12">
                  <c:v>4943.9497864093064</c:v>
                </c:pt>
                <c:pt idx="13">
                  <c:v>4963.5918517820473</c:v>
                </c:pt>
                <c:pt idx="14">
                  <c:v>4980.3641393679445</c:v>
                </c:pt>
                <c:pt idx="15">
                  <c:v>4994.7882683214366</c:v>
                </c:pt>
                <c:pt idx="16">
                  <c:v>5002.9875971910178</c:v>
                </c:pt>
                <c:pt idx="17">
                  <c:v>4987.933155303057</c:v>
                </c:pt>
                <c:pt idx="18">
                  <c:v>5022.57673231832</c:v>
                </c:pt>
                <c:pt idx="19">
                  <c:v>5040.1391397011794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2-4F3D-B5CA-088D10D04D5F}"/>
            </c:ext>
          </c:extLst>
        </c:ser>
        <c:ser>
          <c:idx val="1"/>
          <c:order val="2"/>
          <c:tx>
            <c:strRef>
              <c:f>'Talnagögn | Numerical Data'!$E$170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Data'!$W$170:$AV$170</c:f>
              <c:numCache>
                <c:formatCode>0</c:formatCode>
                <c:ptCount val="26"/>
                <c:pt idx="0">
                  <c:v>2071.147082471155</c:v>
                </c:pt>
                <c:pt idx="1">
                  <c:v>2063.2521326491069</c:v>
                </c:pt>
                <c:pt idx="2">
                  <c:v>2055.2952194100731</c:v>
                </c:pt>
                <c:pt idx="3">
                  <c:v>2047.3695041551184</c:v>
                </c:pt>
                <c:pt idx="4">
                  <c:v>1995.5861041754997</c:v>
                </c:pt>
                <c:pt idx="5">
                  <c:v>1961.990907206776</c:v>
                </c:pt>
                <c:pt idx="6">
                  <c:v>1928.2361178634383</c:v>
                </c:pt>
                <c:pt idx="7">
                  <c:v>1894.3202395710582</c:v>
                </c:pt>
                <c:pt idx="8">
                  <c:v>1860.2417546048814</c:v>
                </c:pt>
                <c:pt idx="9">
                  <c:v>1825.9991236894296</c:v>
                </c:pt>
                <c:pt idx="10">
                  <c:v>1792.7549377725668</c:v>
                </c:pt>
                <c:pt idx="11">
                  <c:v>1757.3863735672146</c:v>
                </c:pt>
                <c:pt idx="12">
                  <c:v>1722.6472788230353</c:v>
                </c:pt>
                <c:pt idx="13">
                  <c:v>1687.7362017757173</c:v>
                </c:pt>
                <c:pt idx="14">
                  <c:v>1652.6537063186304</c:v>
                </c:pt>
                <c:pt idx="15">
                  <c:v>1617.4425304760753</c:v>
                </c:pt>
                <c:pt idx="16">
                  <c:v>1581.9655092132803</c:v>
                </c:pt>
                <c:pt idx="17">
                  <c:v>1648.3529157049816</c:v>
                </c:pt>
                <c:pt idx="18">
                  <c:v>1634.6762937068095</c:v>
                </c:pt>
                <c:pt idx="19">
                  <c:v>1666.236516972165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02-4F3D-B5CA-088D10D04D5F}"/>
            </c:ext>
          </c:extLst>
        </c:ser>
        <c:ser>
          <c:idx val="3"/>
          <c:order val="3"/>
          <c:tx>
            <c:strRef>
              <c:f>'Talnagögn | Numerical Data'!$E$172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Data'!$W$172:$AV$172</c:f>
              <c:numCache>
                <c:formatCode>0</c:formatCode>
                <c:ptCount val="26"/>
                <c:pt idx="0">
                  <c:v>19.44393671132331</c:v>
                </c:pt>
                <c:pt idx="1">
                  <c:v>21.60728372667279</c:v>
                </c:pt>
                <c:pt idx="2">
                  <c:v>20.494161746509487</c:v>
                </c:pt>
                <c:pt idx="3">
                  <c:v>20.538561427802428</c:v>
                </c:pt>
                <c:pt idx="4">
                  <c:v>21.029356724530317</c:v>
                </c:pt>
                <c:pt idx="5">
                  <c:v>21.158290146929598</c:v>
                </c:pt>
                <c:pt idx="6">
                  <c:v>15.686390391163126</c:v>
                </c:pt>
                <c:pt idx="7">
                  <c:v>15.723695057829779</c:v>
                </c:pt>
                <c:pt idx="8">
                  <c:v>15.804207057829778</c:v>
                </c:pt>
                <c:pt idx="9">
                  <c:v>16.069981783977006</c:v>
                </c:pt>
                <c:pt idx="10">
                  <c:v>16.181055815110437</c:v>
                </c:pt>
                <c:pt idx="11">
                  <c:v>14.727682777528576</c:v>
                </c:pt>
                <c:pt idx="12">
                  <c:v>14.859338689513962</c:v>
                </c:pt>
                <c:pt idx="13">
                  <c:v>14.793762384685564</c:v>
                </c:pt>
                <c:pt idx="14">
                  <c:v>15.279062184685536</c:v>
                </c:pt>
                <c:pt idx="15">
                  <c:v>16.32024494228526</c:v>
                </c:pt>
                <c:pt idx="16">
                  <c:v>16.762905784685447</c:v>
                </c:pt>
                <c:pt idx="17">
                  <c:v>17.11051745135212</c:v>
                </c:pt>
                <c:pt idx="18">
                  <c:v>17.149517784685422</c:v>
                </c:pt>
                <c:pt idx="19">
                  <c:v>17.149632836863123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02-4F3D-B5CA-088D10D04D5F}"/>
            </c:ext>
          </c:extLst>
        </c:ser>
        <c:ser>
          <c:idx val="5"/>
          <c:order val="4"/>
          <c:tx>
            <c:strRef>
              <c:f>'Talnagögn | Numerical Data'!$E$173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Data'!$W$173:$AV$173</c:f>
              <c:numCache>
                <c:formatCode>0</c:formatCode>
                <c:ptCount val="26"/>
                <c:pt idx="0">
                  <c:v>58.034931434503051</c:v>
                </c:pt>
                <c:pt idx="1">
                  <c:v>60.65528305337557</c:v>
                </c:pt>
                <c:pt idx="2">
                  <c:v>61.84189976890957</c:v>
                </c:pt>
                <c:pt idx="3">
                  <c:v>63.979033298388458</c:v>
                </c:pt>
                <c:pt idx="4">
                  <c:v>65.88447214720054</c:v>
                </c:pt>
                <c:pt idx="5">
                  <c:v>50.616807397479533</c:v>
                </c:pt>
                <c:pt idx="6">
                  <c:v>48.945145804830645</c:v>
                </c:pt>
                <c:pt idx="7">
                  <c:v>47.560741841224626</c:v>
                </c:pt>
                <c:pt idx="8">
                  <c:v>46.03947351728948</c:v>
                </c:pt>
                <c:pt idx="9">
                  <c:v>44.423864981987208</c:v>
                </c:pt>
                <c:pt idx="10">
                  <c:v>43.040364019391745</c:v>
                </c:pt>
                <c:pt idx="11">
                  <c:v>41.498367910940942</c:v>
                </c:pt>
                <c:pt idx="12">
                  <c:v>39.919356681767567</c:v>
                </c:pt>
                <c:pt idx="13">
                  <c:v>27.861142249306795</c:v>
                </c:pt>
                <c:pt idx="14">
                  <c:v>25.621925565550555</c:v>
                </c:pt>
                <c:pt idx="15">
                  <c:v>39.73540035554015</c:v>
                </c:pt>
                <c:pt idx="16">
                  <c:v>49.536949132187146</c:v>
                </c:pt>
                <c:pt idx="17">
                  <c:v>22.924044700903323</c:v>
                </c:pt>
                <c:pt idx="18">
                  <c:v>25.005070861631793</c:v>
                </c:pt>
                <c:pt idx="19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02-4F3D-B5CA-088D10D04D5F}"/>
            </c:ext>
          </c:extLst>
        </c:ser>
        <c:ser>
          <c:idx val="4"/>
          <c:order val="5"/>
          <c:tx>
            <c:v>Forestry WEM</c:v>
          </c:tx>
          <c:spPr>
            <a:solidFill>
              <a:srgbClr val="3C7290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rgbClr val="3C7290">
                  <a:alpha val="2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A02-4F3D-B5CA-088D10D04D5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A02-4F3D-B5CA-088D10D04D5F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Data'!$H$177:$BU$177</c15:sqref>
                  </c15:fullRef>
                </c:ext>
              </c:extLst>
              <c:f>'Talnagögn | Numerical Data'!$W$177:$BU$177</c:f>
              <c:numCache>
                <c:formatCode>0</c:formatCode>
                <c:ptCount val="51"/>
                <c:pt idx="19">
                  <c:v>-534.16681294228749</c:v>
                </c:pt>
                <c:pt idx="20">
                  <c:v>-569.03313713696207</c:v>
                </c:pt>
                <c:pt idx="21">
                  <c:v>-607.88738159883576</c:v>
                </c:pt>
                <c:pt idx="22">
                  <c:v>-645.36999498431226</c:v>
                </c:pt>
                <c:pt idx="23">
                  <c:v>-679.37893378488252</c:v>
                </c:pt>
                <c:pt idx="24">
                  <c:v>-714.05461069371995</c:v>
                </c:pt>
                <c:pt idx="25">
                  <c:v>-752.09903438702497</c:v>
                </c:pt>
                <c:pt idx="26">
                  <c:v>-789.80569345516653</c:v>
                </c:pt>
                <c:pt idx="27">
                  <c:v>-826.66010230243558</c:v>
                </c:pt>
                <c:pt idx="28">
                  <c:v>-869.95668522307858</c:v>
                </c:pt>
                <c:pt idx="29">
                  <c:v>-910.98526056819503</c:v>
                </c:pt>
                <c:pt idx="30">
                  <c:v>-948.36229172077765</c:v>
                </c:pt>
                <c:pt idx="31">
                  <c:v>-988.28713278063663</c:v>
                </c:pt>
                <c:pt idx="32">
                  <c:v>-1028.324464626492</c:v>
                </c:pt>
                <c:pt idx="33">
                  <c:v>-1066.7369659405729</c:v>
                </c:pt>
                <c:pt idx="34">
                  <c:v>-1108.0312701916941</c:v>
                </c:pt>
                <c:pt idx="35">
                  <c:v>-1148.2109624656553</c:v>
                </c:pt>
                <c:pt idx="36">
                  <c:v>-1191.6314618479707</c:v>
                </c:pt>
                <c:pt idx="37">
                  <c:v>-1233.3537347775421</c:v>
                </c:pt>
                <c:pt idx="38">
                  <c:v>-1279.0524697967167</c:v>
                </c:pt>
                <c:pt idx="39">
                  <c:v>-1332.5210086059276</c:v>
                </c:pt>
                <c:pt idx="40">
                  <c:v>-1377.5163702847128</c:v>
                </c:pt>
                <c:pt idx="41">
                  <c:v>-1435.0245260504175</c:v>
                </c:pt>
                <c:pt idx="42">
                  <c:v>-1491.5272093328688</c:v>
                </c:pt>
                <c:pt idx="43">
                  <c:v>-1544.4247782579375</c:v>
                </c:pt>
                <c:pt idx="44">
                  <c:v>-1597.0856801245095</c:v>
                </c:pt>
                <c:pt idx="45">
                  <c:v>-1651.2351492616906</c:v>
                </c:pt>
                <c:pt idx="46">
                  <c:v>-1710.0169717905108</c:v>
                </c:pt>
                <c:pt idx="47">
                  <c:v>-1762.4804915476409</c:v>
                </c:pt>
                <c:pt idx="48">
                  <c:v>-1818.8844526584985</c:v>
                </c:pt>
                <c:pt idx="49">
                  <c:v>-1879.1976143178231</c:v>
                </c:pt>
                <c:pt idx="50">
                  <c:v>-1935.4876453727718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02-4F3D-B5CA-088D10D04D5F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33CAB5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rgbClr val="33CAB5">
                  <a:alpha val="30196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A02-4F3D-B5CA-088D10D04D5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02-4F3D-B5CA-088D10D04D5F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Data'!$H$179:$BU$179</c15:sqref>
                  </c15:fullRef>
                </c:ext>
              </c:extLst>
              <c:f>'Talnagögn | Numerical Data'!$W$179:$BU$179</c:f>
              <c:numCache>
                <c:formatCode>0</c:formatCode>
                <c:ptCount val="51"/>
                <c:pt idx="19">
                  <c:v>5040.1391397011794</c:v>
                </c:pt>
                <c:pt idx="20">
                  <c:v>4994.1040760182059</c:v>
                </c:pt>
                <c:pt idx="21">
                  <c:v>4902.1641688098025</c:v>
                </c:pt>
                <c:pt idx="22">
                  <c:v>4811.967182790655</c:v>
                </c:pt>
                <c:pt idx="23">
                  <c:v>4722.1421368866941</c:v>
                </c:pt>
                <c:pt idx="24">
                  <c:v>4637.0079481877783</c:v>
                </c:pt>
                <c:pt idx="25">
                  <c:v>4554.1185310343899</c:v>
                </c:pt>
                <c:pt idx="26">
                  <c:v>4525.6563029457475</c:v>
                </c:pt>
                <c:pt idx="27">
                  <c:v>4498.0187921256293</c:v>
                </c:pt>
                <c:pt idx="28">
                  <c:v>4474.1088057066208</c:v>
                </c:pt>
                <c:pt idx="29">
                  <c:v>4456.0220225751282</c:v>
                </c:pt>
                <c:pt idx="30">
                  <c:v>4444.1072533632268</c:v>
                </c:pt>
                <c:pt idx="31">
                  <c:v>4432.1888215139625</c:v>
                </c:pt>
                <c:pt idx="32">
                  <c:v>4453.5951649926656</c:v>
                </c:pt>
                <c:pt idx="33">
                  <c:v>4440.7179950480759</c:v>
                </c:pt>
                <c:pt idx="34">
                  <c:v>4427.895372646256</c:v>
                </c:pt>
                <c:pt idx="35">
                  <c:v>4416.0307258709563</c:v>
                </c:pt>
                <c:pt idx="36">
                  <c:v>4396.549331145874</c:v>
                </c:pt>
                <c:pt idx="37">
                  <c:v>4366.9007196051734</c:v>
                </c:pt>
                <c:pt idx="38">
                  <c:v>4341.7134874400117</c:v>
                </c:pt>
                <c:pt idx="39">
                  <c:v>4316.6356796604732</c:v>
                </c:pt>
                <c:pt idx="40">
                  <c:v>4287.8382025395686</c:v>
                </c:pt>
                <c:pt idx="41">
                  <c:v>4258.7664665506518</c:v>
                </c:pt>
                <c:pt idx="42">
                  <c:v>4229.2816261803828</c:v>
                </c:pt>
                <c:pt idx="43">
                  <c:v>4200.4789083160085</c:v>
                </c:pt>
                <c:pt idx="44">
                  <c:v>4170.1356076022576</c:v>
                </c:pt>
                <c:pt idx="45">
                  <c:v>4134.192589975024</c:v>
                </c:pt>
                <c:pt idx="46">
                  <c:v>4098.8463571113707</c:v>
                </c:pt>
                <c:pt idx="47">
                  <c:v>4065.3060426929064</c:v>
                </c:pt>
                <c:pt idx="48">
                  <c:v>4030.0733351019885</c:v>
                </c:pt>
                <c:pt idx="49">
                  <c:v>3998.2213902283852</c:v>
                </c:pt>
                <c:pt idx="50">
                  <c:v>3968.4177605580394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A02-4F3D-B5CA-088D10D04D5F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accent6"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Data'!$H$178:$BU$178</c15:sqref>
                  </c15:fullRef>
                </c:ext>
              </c:extLst>
              <c:f>'Talnagögn | Numerical Data'!$W$178:$BU$178</c:f>
              <c:numCache>
                <c:formatCode>0</c:formatCode>
                <c:ptCount val="51"/>
                <c:pt idx="19">
                  <c:v>1666.236516972165</c:v>
                </c:pt>
                <c:pt idx="20">
                  <c:v>1594.4587382185848</c:v>
                </c:pt>
                <c:pt idx="21">
                  <c:v>1594.8360012393337</c:v>
                </c:pt>
                <c:pt idx="22">
                  <c:v>1595.2136194098721</c:v>
                </c:pt>
                <c:pt idx="23">
                  <c:v>1595.5915916577999</c:v>
                </c:pt>
                <c:pt idx="24">
                  <c:v>1596.5150624515557</c:v>
                </c:pt>
                <c:pt idx="25">
                  <c:v>1597.4388851924232</c:v>
                </c:pt>
                <c:pt idx="26">
                  <c:v>1598.3630588224655</c:v>
                </c:pt>
                <c:pt idx="27">
                  <c:v>1599.2875822885101</c:v>
                </c:pt>
                <c:pt idx="28">
                  <c:v>1600.2124545421163</c:v>
                </c:pt>
                <c:pt idx="29">
                  <c:v>1601.1376745395512</c:v>
                </c:pt>
                <c:pt idx="30">
                  <c:v>1603.3303451010356</c:v>
                </c:pt>
                <c:pt idx="31">
                  <c:v>1603.3501389867031</c:v>
                </c:pt>
                <c:pt idx="32">
                  <c:v>1604.2759401105181</c:v>
                </c:pt>
                <c:pt idx="33">
                  <c:v>1605.2020855277888</c:v>
                </c:pt>
                <c:pt idx="34">
                  <c:v>1606.1285742158796</c:v>
                </c:pt>
                <c:pt idx="35">
                  <c:v>1607.0554051567069</c:v>
                </c:pt>
                <c:pt idx="36">
                  <c:v>1607.982577336707</c:v>
                </c:pt>
                <c:pt idx="37">
                  <c:v>1604.7423536489155</c:v>
                </c:pt>
                <c:pt idx="38">
                  <c:v>1603.8614339293924</c:v>
                </c:pt>
                <c:pt idx="39">
                  <c:v>1602.0063265612391</c:v>
                </c:pt>
                <c:pt idx="40">
                  <c:v>1602.4301875977844</c:v>
                </c:pt>
                <c:pt idx="41">
                  <c:v>1602.8543848725997</c:v>
                </c:pt>
                <c:pt idx="42">
                  <c:v>1603.2789173987028</c:v>
                </c:pt>
                <c:pt idx="43">
                  <c:v>1603.7037841934498</c:v>
                </c:pt>
                <c:pt idx="44">
                  <c:v>1604.1289842785134</c:v>
                </c:pt>
                <c:pt idx="45">
                  <c:v>1604.5545166798518</c:v>
                </c:pt>
                <c:pt idx="46">
                  <c:v>1604.9803804276901</c:v>
                </c:pt>
                <c:pt idx="47">
                  <c:v>1605.4065745564901</c:v>
                </c:pt>
                <c:pt idx="48">
                  <c:v>1605.8330981049282</c:v>
                </c:pt>
                <c:pt idx="49">
                  <c:v>1606.2599501158713</c:v>
                </c:pt>
                <c:pt idx="50">
                  <c:v>1606.6871296363506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02-4F3D-B5CA-088D10D04D5F}"/>
            </c:ext>
          </c:extLst>
        </c:ser>
        <c:ser>
          <c:idx val="8"/>
          <c:order val="8"/>
          <c:tx>
            <c:v>Votlendi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Data'!$H$180:$BU$180</c15:sqref>
                  </c15:fullRef>
                </c:ext>
              </c:extLst>
              <c:f>'Talnagögn | Numerical Data'!$W$180:$BU$180</c:f>
              <c:numCache>
                <c:formatCode>0</c:formatCode>
                <c:ptCount val="51"/>
                <c:pt idx="19">
                  <c:v>17.149632836863123</c:v>
                </c:pt>
                <c:pt idx="20">
                  <c:v>19.387797784685631</c:v>
                </c:pt>
                <c:pt idx="21">
                  <c:v>29.765277784685622</c:v>
                </c:pt>
                <c:pt idx="22">
                  <c:v>39.651532762744118</c:v>
                </c:pt>
                <c:pt idx="23">
                  <c:v>50.029012762744131</c:v>
                </c:pt>
                <c:pt idx="24">
                  <c:v>60.222016180082811</c:v>
                </c:pt>
                <c:pt idx="25">
                  <c:v>70.5384521800828</c:v>
                </c:pt>
                <c:pt idx="26">
                  <c:v>72.71246151341613</c:v>
                </c:pt>
                <c:pt idx="27">
                  <c:v>74.889697513416152</c:v>
                </c:pt>
                <c:pt idx="28">
                  <c:v>77.066933513416146</c:v>
                </c:pt>
                <c:pt idx="29">
                  <c:v>79.12465289807686</c:v>
                </c:pt>
                <c:pt idx="30">
                  <c:v>81.301888898076882</c:v>
                </c:pt>
                <c:pt idx="31">
                  <c:v>83.469875913076891</c:v>
                </c:pt>
                <c:pt idx="32">
                  <c:v>85.647111913076884</c:v>
                </c:pt>
                <c:pt idx="33">
                  <c:v>87.824347913076878</c:v>
                </c:pt>
                <c:pt idx="34">
                  <c:v>90.001583913076871</c:v>
                </c:pt>
                <c:pt idx="35">
                  <c:v>92.178819913076865</c:v>
                </c:pt>
                <c:pt idx="36">
                  <c:v>94.356055913076872</c:v>
                </c:pt>
                <c:pt idx="37">
                  <c:v>96.533291913076908</c:v>
                </c:pt>
                <c:pt idx="38">
                  <c:v>98.710527913076845</c:v>
                </c:pt>
                <c:pt idx="39">
                  <c:v>100.88776391307687</c:v>
                </c:pt>
                <c:pt idx="40">
                  <c:v>103.06499991307687</c:v>
                </c:pt>
                <c:pt idx="41">
                  <c:v>105.24223591307688</c:v>
                </c:pt>
                <c:pt idx="42">
                  <c:v>107.41947191307688</c:v>
                </c:pt>
                <c:pt idx="43">
                  <c:v>109.59670791307687</c:v>
                </c:pt>
                <c:pt idx="44">
                  <c:v>111.77394391307686</c:v>
                </c:pt>
                <c:pt idx="45">
                  <c:v>113.9511799130769</c:v>
                </c:pt>
                <c:pt idx="46">
                  <c:v>116.12841591307691</c:v>
                </c:pt>
                <c:pt idx="47">
                  <c:v>118.30565191307687</c:v>
                </c:pt>
                <c:pt idx="48">
                  <c:v>120.48288791307687</c:v>
                </c:pt>
                <c:pt idx="49">
                  <c:v>122.66012391307687</c:v>
                </c:pt>
                <c:pt idx="50">
                  <c:v>124.83735991307687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A02-4F3D-B5CA-088D10D04D5F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5">
                <a:lumMod val="40000"/>
                <a:lumOff val="60000"/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Data'!$H$181:$BU$181</c15:sqref>
                  </c15:fullRef>
                </c:ext>
              </c:extLst>
              <c:f>'Talnagögn | Numerical Data'!$W$181:$BU$181</c:f>
              <c:numCache>
                <c:formatCode>0</c:formatCode>
                <c:ptCount val="51"/>
                <c:pt idx="19">
                  <c:v>26.561501825801315</c:v>
                </c:pt>
                <c:pt idx="20">
                  <c:v>32.763450946138619</c:v>
                </c:pt>
                <c:pt idx="21">
                  <c:v>32.757361256578406</c:v>
                </c:pt>
                <c:pt idx="22">
                  <c:v>32.719356057910773</c:v>
                </c:pt>
                <c:pt idx="23">
                  <c:v>32.647392415559807</c:v>
                </c:pt>
                <c:pt idx="24">
                  <c:v>32.629910369882964</c:v>
                </c:pt>
                <c:pt idx="25">
                  <c:v>32.598154332262311</c:v>
                </c:pt>
                <c:pt idx="26">
                  <c:v>32.58373048840167</c:v>
                </c:pt>
                <c:pt idx="27">
                  <c:v>32.547127426004408</c:v>
                </c:pt>
                <c:pt idx="28">
                  <c:v>32.598171997316058</c:v>
                </c:pt>
                <c:pt idx="29">
                  <c:v>32.604912718222295</c:v>
                </c:pt>
                <c:pt idx="30">
                  <c:v>32.584874475192009</c:v>
                </c:pt>
                <c:pt idx="31">
                  <c:v>32.607868729262918</c:v>
                </c:pt>
                <c:pt idx="32">
                  <c:v>32.629863214259785</c:v>
                </c:pt>
                <c:pt idx="33">
                  <c:v>32.610289275642572</c:v>
                </c:pt>
                <c:pt idx="34">
                  <c:v>32.599278699379283</c:v>
                </c:pt>
                <c:pt idx="35">
                  <c:v>32.610296674678466</c:v>
                </c:pt>
                <c:pt idx="36">
                  <c:v>32.585410491502444</c:v>
                </c:pt>
                <c:pt idx="37">
                  <c:v>32.574181024545396</c:v>
                </c:pt>
                <c:pt idx="38">
                  <c:v>32.580841707902437</c:v>
                </c:pt>
                <c:pt idx="39">
                  <c:v>32.614143355626766</c:v>
                </c:pt>
                <c:pt idx="40">
                  <c:v>32.622455265528515</c:v>
                </c:pt>
                <c:pt idx="41">
                  <c:v>32.644576098605285</c:v>
                </c:pt>
                <c:pt idx="42">
                  <c:v>32.677250055523473</c:v>
                </c:pt>
                <c:pt idx="43">
                  <c:v>32.674050479925427</c:v>
                </c:pt>
                <c:pt idx="44">
                  <c:v>32.589927176458332</c:v>
                </c:pt>
                <c:pt idx="45">
                  <c:v>32.564411347555506</c:v>
                </c:pt>
                <c:pt idx="46">
                  <c:v>32.520226787743923</c:v>
                </c:pt>
                <c:pt idx="47">
                  <c:v>32.487430154480535</c:v>
                </c:pt>
                <c:pt idx="48">
                  <c:v>32.477218848349821</c:v>
                </c:pt>
                <c:pt idx="49">
                  <c:v>32.470069405238064</c:v>
                </c:pt>
                <c:pt idx="50">
                  <c:v>32.467548121219806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A02-4F3D-B5CA-088D10D04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8000"/>
          <c:min val="-25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2513715984864624"/>
          <c:y val="0.31503472222222223"/>
          <c:w val="0.1512701692494749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Data'!$E$169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Data'!$W$169:$AV$169</c:f>
              <c:numCache>
                <c:formatCode>0</c:formatCode>
                <c:ptCount val="26"/>
                <c:pt idx="0">
                  <c:v>-146.23533417009705</c:v>
                </c:pt>
                <c:pt idx="1">
                  <c:v>-153.26012993715347</c:v>
                </c:pt>
                <c:pt idx="2">
                  <c:v>-271.22997447527723</c:v>
                </c:pt>
                <c:pt idx="3">
                  <c:v>-275.51343668429985</c:v>
                </c:pt>
                <c:pt idx="4">
                  <c:v>-288.43675180061956</c:v>
                </c:pt>
                <c:pt idx="5">
                  <c:v>-311.66248287272629</c:v>
                </c:pt>
                <c:pt idx="6">
                  <c:v>-339.33829162329857</c:v>
                </c:pt>
                <c:pt idx="7">
                  <c:v>-349.94447073587037</c:v>
                </c:pt>
                <c:pt idx="8">
                  <c:v>-368.40232096475518</c:v>
                </c:pt>
                <c:pt idx="9">
                  <c:v>-391.24425872542639</c:v>
                </c:pt>
                <c:pt idx="10">
                  <c:v>-416.62145516489073</c:v>
                </c:pt>
                <c:pt idx="11">
                  <c:v>-440.63094788351214</c:v>
                </c:pt>
                <c:pt idx="12">
                  <c:v>-479.08671814679565</c:v>
                </c:pt>
                <c:pt idx="13">
                  <c:v>-508.4628813333693</c:v>
                </c:pt>
                <c:pt idx="14">
                  <c:v>-509.99055054529128</c:v>
                </c:pt>
                <c:pt idx="15">
                  <c:v>-513.99765483319788</c:v>
                </c:pt>
                <c:pt idx="16">
                  <c:v>-516.40687686317438</c:v>
                </c:pt>
                <c:pt idx="17">
                  <c:v>-545.81520571977512</c:v>
                </c:pt>
                <c:pt idx="18">
                  <c:v>-536.85907215306759</c:v>
                </c:pt>
                <c:pt idx="19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7-4A17-8E15-80A9BA8DF7A0}"/>
            </c:ext>
          </c:extLst>
        </c:ser>
        <c:ser>
          <c:idx val="2"/>
          <c:order val="1"/>
          <c:tx>
            <c:strRef>
              <c:f>'Talnagögn | Numerical Data'!$E$171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33CAB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Data'!$W$171:$AV$171</c:f>
              <c:numCache>
                <c:formatCode>0</c:formatCode>
                <c:ptCount val="26"/>
                <c:pt idx="0">
                  <c:v>4646.6745449620948</c:v>
                </c:pt>
                <c:pt idx="1">
                  <c:v>4709.6447456603873</c:v>
                </c:pt>
                <c:pt idx="2">
                  <c:v>4741.8115370648111</c:v>
                </c:pt>
                <c:pt idx="3">
                  <c:v>4796.9985012695315</c:v>
                </c:pt>
                <c:pt idx="4">
                  <c:v>4820.8595133309873</c:v>
                </c:pt>
                <c:pt idx="5">
                  <c:v>4833.6412044650779</c:v>
                </c:pt>
                <c:pt idx="6">
                  <c:v>4846.3361301249206</c:v>
                </c:pt>
                <c:pt idx="7">
                  <c:v>4864.8560683792603</c:v>
                </c:pt>
                <c:pt idx="8">
                  <c:v>4884.7104794695124</c:v>
                </c:pt>
                <c:pt idx="9">
                  <c:v>4904.0874948135088</c:v>
                </c:pt>
                <c:pt idx="10">
                  <c:v>4921.9080237855278</c:v>
                </c:pt>
                <c:pt idx="11">
                  <c:v>4931.5692132366248</c:v>
                </c:pt>
                <c:pt idx="12">
                  <c:v>4943.9497864093064</c:v>
                </c:pt>
                <c:pt idx="13">
                  <c:v>4963.5918517820473</c:v>
                </c:pt>
                <c:pt idx="14">
                  <c:v>4980.3641393679445</c:v>
                </c:pt>
                <c:pt idx="15">
                  <c:v>4994.7882683214366</c:v>
                </c:pt>
                <c:pt idx="16">
                  <c:v>5002.9875971910178</c:v>
                </c:pt>
                <c:pt idx="17">
                  <c:v>4987.933155303057</c:v>
                </c:pt>
                <c:pt idx="18">
                  <c:v>5022.57673231832</c:v>
                </c:pt>
                <c:pt idx="19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7-4A17-8E15-80A9BA8DF7A0}"/>
            </c:ext>
          </c:extLst>
        </c:ser>
        <c:ser>
          <c:idx val="1"/>
          <c:order val="2"/>
          <c:tx>
            <c:strRef>
              <c:f>'Talnagögn | Numerical Data'!$E$170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Data'!$W$170:$AV$170</c:f>
              <c:numCache>
                <c:formatCode>0</c:formatCode>
                <c:ptCount val="26"/>
                <c:pt idx="0">
                  <c:v>2071.147082471155</c:v>
                </c:pt>
                <c:pt idx="1">
                  <c:v>2063.2521326491069</c:v>
                </c:pt>
                <c:pt idx="2">
                  <c:v>2055.2952194100731</c:v>
                </c:pt>
                <c:pt idx="3">
                  <c:v>2047.3695041551184</c:v>
                </c:pt>
                <c:pt idx="4">
                  <c:v>1995.5861041754997</c:v>
                </c:pt>
                <c:pt idx="5">
                  <c:v>1961.990907206776</c:v>
                </c:pt>
                <c:pt idx="6">
                  <c:v>1928.2361178634383</c:v>
                </c:pt>
                <c:pt idx="7">
                  <c:v>1894.3202395710582</c:v>
                </c:pt>
                <c:pt idx="8">
                  <c:v>1860.2417546048814</c:v>
                </c:pt>
                <c:pt idx="9">
                  <c:v>1825.9991236894296</c:v>
                </c:pt>
                <c:pt idx="10">
                  <c:v>1792.7549377725668</c:v>
                </c:pt>
                <c:pt idx="11">
                  <c:v>1757.3863735672146</c:v>
                </c:pt>
                <c:pt idx="12">
                  <c:v>1722.6472788230353</c:v>
                </c:pt>
                <c:pt idx="13">
                  <c:v>1687.7362017757173</c:v>
                </c:pt>
                <c:pt idx="14">
                  <c:v>1652.6537063186304</c:v>
                </c:pt>
                <c:pt idx="15">
                  <c:v>1617.4425304760753</c:v>
                </c:pt>
                <c:pt idx="16">
                  <c:v>1581.9655092132803</c:v>
                </c:pt>
                <c:pt idx="17">
                  <c:v>1648.3529157049816</c:v>
                </c:pt>
                <c:pt idx="18">
                  <c:v>1634.6762937068095</c:v>
                </c:pt>
                <c:pt idx="19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7-4A17-8E15-80A9BA8DF7A0}"/>
            </c:ext>
          </c:extLst>
        </c:ser>
        <c:ser>
          <c:idx val="3"/>
          <c:order val="3"/>
          <c:tx>
            <c:strRef>
              <c:f>'Talnagögn | Numerical Data'!$E$172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Data'!$W$172:$AV$172</c:f>
              <c:numCache>
                <c:formatCode>0</c:formatCode>
                <c:ptCount val="26"/>
                <c:pt idx="0">
                  <c:v>19.44393671132331</c:v>
                </c:pt>
                <c:pt idx="1">
                  <c:v>21.60728372667279</c:v>
                </c:pt>
                <c:pt idx="2">
                  <c:v>20.494161746509487</c:v>
                </c:pt>
                <c:pt idx="3">
                  <c:v>20.538561427802428</c:v>
                </c:pt>
                <c:pt idx="4">
                  <c:v>21.029356724530317</c:v>
                </c:pt>
                <c:pt idx="5">
                  <c:v>21.158290146929598</c:v>
                </c:pt>
                <c:pt idx="6">
                  <c:v>15.686390391163126</c:v>
                </c:pt>
                <c:pt idx="7">
                  <c:v>15.723695057829779</c:v>
                </c:pt>
                <c:pt idx="8">
                  <c:v>15.804207057829778</c:v>
                </c:pt>
                <c:pt idx="9">
                  <c:v>16.069981783977006</c:v>
                </c:pt>
                <c:pt idx="10">
                  <c:v>16.181055815110437</c:v>
                </c:pt>
                <c:pt idx="11">
                  <c:v>14.727682777528576</c:v>
                </c:pt>
                <c:pt idx="12">
                  <c:v>14.859338689513962</c:v>
                </c:pt>
                <c:pt idx="13">
                  <c:v>14.793762384685564</c:v>
                </c:pt>
                <c:pt idx="14">
                  <c:v>15.279062184685536</c:v>
                </c:pt>
                <c:pt idx="15">
                  <c:v>16.32024494228526</c:v>
                </c:pt>
                <c:pt idx="16">
                  <c:v>16.762905784685447</c:v>
                </c:pt>
                <c:pt idx="17">
                  <c:v>17.11051745135212</c:v>
                </c:pt>
                <c:pt idx="18">
                  <c:v>17.149517784685422</c:v>
                </c:pt>
                <c:pt idx="19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7-4A17-8E15-80A9BA8DF7A0}"/>
            </c:ext>
          </c:extLst>
        </c:ser>
        <c:ser>
          <c:idx val="5"/>
          <c:order val="4"/>
          <c:tx>
            <c:strRef>
              <c:f>'Talnagögn | Numerical Data'!$E$173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Data'!$W$173:$AV$173</c:f>
              <c:numCache>
                <c:formatCode>0</c:formatCode>
                <c:ptCount val="26"/>
                <c:pt idx="0">
                  <c:v>58.034931434503051</c:v>
                </c:pt>
                <c:pt idx="1">
                  <c:v>60.65528305337557</c:v>
                </c:pt>
                <c:pt idx="2">
                  <c:v>61.84189976890957</c:v>
                </c:pt>
                <c:pt idx="3">
                  <c:v>63.979033298388458</c:v>
                </c:pt>
                <c:pt idx="4">
                  <c:v>65.88447214720054</c:v>
                </c:pt>
                <c:pt idx="5">
                  <c:v>50.616807397479533</c:v>
                </c:pt>
                <c:pt idx="6">
                  <c:v>48.945145804830645</c:v>
                </c:pt>
                <c:pt idx="7">
                  <c:v>47.560741841224626</c:v>
                </c:pt>
                <c:pt idx="8">
                  <c:v>46.03947351728948</c:v>
                </c:pt>
                <c:pt idx="9">
                  <c:v>44.423864981987208</c:v>
                </c:pt>
                <c:pt idx="10">
                  <c:v>43.040364019391745</c:v>
                </c:pt>
                <c:pt idx="11">
                  <c:v>41.498367910940942</c:v>
                </c:pt>
                <c:pt idx="12">
                  <c:v>39.919356681767567</c:v>
                </c:pt>
                <c:pt idx="13">
                  <c:v>27.861142249306795</c:v>
                </c:pt>
                <c:pt idx="14">
                  <c:v>25.621925565550555</c:v>
                </c:pt>
                <c:pt idx="15">
                  <c:v>39.73540035554015</c:v>
                </c:pt>
                <c:pt idx="16">
                  <c:v>49.536949132187146</c:v>
                </c:pt>
                <c:pt idx="17">
                  <c:v>22.924044700903323</c:v>
                </c:pt>
                <c:pt idx="18">
                  <c:v>25.005070861631793</c:v>
                </c:pt>
                <c:pt idx="19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7-4A17-8E15-80A9BA8DF7A0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Data'!$H$177:$BU$177</c15:sqref>
                  </c15:fullRef>
                </c:ext>
              </c:extLst>
              <c:f>'Talnagögn | Numerical Data'!$W$177:$BU$177</c:f>
              <c:numCache>
                <c:formatCode>0</c:formatCode>
                <c:ptCount val="51"/>
                <c:pt idx="19">
                  <c:v>-534.16681294228749</c:v>
                </c:pt>
                <c:pt idx="20">
                  <c:v>-569.03313713696207</c:v>
                </c:pt>
                <c:pt idx="21">
                  <c:v>-607.88738159883576</c:v>
                </c:pt>
                <c:pt idx="22">
                  <c:v>-645.36999498431226</c:v>
                </c:pt>
                <c:pt idx="23">
                  <c:v>-679.37893378488252</c:v>
                </c:pt>
                <c:pt idx="24">
                  <c:v>-714.05461069371995</c:v>
                </c:pt>
                <c:pt idx="25">
                  <c:v>-752.09903438702497</c:v>
                </c:pt>
                <c:pt idx="26">
                  <c:v>-789.80569345516653</c:v>
                </c:pt>
                <c:pt idx="27">
                  <c:v>-826.66010230243558</c:v>
                </c:pt>
                <c:pt idx="28">
                  <c:v>-869.95668522307858</c:v>
                </c:pt>
                <c:pt idx="29">
                  <c:v>-910.98526056819503</c:v>
                </c:pt>
                <c:pt idx="30">
                  <c:v>-948.36229172077765</c:v>
                </c:pt>
                <c:pt idx="31">
                  <c:v>-988.28713278063663</c:v>
                </c:pt>
                <c:pt idx="32">
                  <c:v>-1028.324464626492</c:v>
                </c:pt>
                <c:pt idx="33">
                  <c:v>-1066.7369659405729</c:v>
                </c:pt>
                <c:pt idx="34">
                  <c:v>-1108.0312701916941</c:v>
                </c:pt>
                <c:pt idx="35">
                  <c:v>-1148.2109624656553</c:v>
                </c:pt>
                <c:pt idx="36">
                  <c:v>-1191.6314618479707</c:v>
                </c:pt>
                <c:pt idx="37">
                  <c:v>-1233.3537347775421</c:v>
                </c:pt>
                <c:pt idx="38">
                  <c:v>-1279.0524697967167</c:v>
                </c:pt>
                <c:pt idx="39">
                  <c:v>-1332.5210086059276</c:v>
                </c:pt>
                <c:pt idx="40">
                  <c:v>-1377.5163702847128</c:v>
                </c:pt>
                <c:pt idx="41">
                  <c:v>-1435.0245260504175</c:v>
                </c:pt>
                <c:pt idx="42">
                  <c:v>-1491.5272093328688</c:v>
                </c:pt>
                <c:pt idx="43">
                  <c:v>-1544.4247782579375</c:v>
                </c:pt>
                <c:pt idx="44">
                  <c:v>-1597.0856801245095</c:v>
                </c:pt>
                <c:pt idx="45">
                  <c:v>-1651.2351492616906</c:v>
                </c:pt>
                <c:pt idx="46">
                  <c:v>-1710.0169717905108</c:v>
                </c:pt>
                <c:pt idx="47">
                  <c:v>-1762.4804915476409</c:v>
                </c:pt>
                <c:pt idx="48">
                  <c:v>-1818.8844526584985</c:v>
                </c:pt>
                <c:pt idx="49">
                  <c:v>-1879.1976143178231</c:v>
                </c:pt>
                <c:pt idx="50">
                  <c:v>-1935.4876453727718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97-4A17-8E15-80A9BA8DF7A0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33CAB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Data'!$H$179:$BU$179</c15:sqref>
                  </c15:fullRef>
                </c:ext>
              </c:extLst>
              <c:f>'Talnagögn | Numerical Data'!$W$179:$BU$179</c:f>
              <c:numCache>
                <c:formatCode>0</c:formatCode>
                <c:ptCount val="51"/>
                <c:pt idx="19">
                  <c:v>5040.1391397011794</c:v>
                </c:pt>
                <c:pt idx="20">
                  <c:v>4994.1040760182059</c:v>
                </c:pt>
                <c:pt idx="21">
                  <c:v>4902.1641688098025</c:v>
                </c:pt>
                <c:pt idx="22">
                  <c:v>4811.967182790655</c:v>
                </c:pt>
                <c:pt idx="23">
                  <c:v>4722.1421368866941</c:v>
                </c:pt>
                <c:pt idx="24">
                  <c:v>4637.0079481877783</c:v>
                </c:pt>
                <c:pt idx="25">
                  <c:v>4554.1185310343899</c:v>
                </c:pt>
                <c:pt idx="26">
                  <c:v>4525.6563029457475</c:v>
                </c:pt>
                <c:pt idx="27">
                  <c:v>4498.0187921256293</c:v>
                </c:pt>
                <c:pt idx="28">
                  <c:v>4474.1088057066208</c:v>
                </c:pt>
                <c:pt idx="29">
                  <c:v>4456.0220225751282</c:v>
                </c:pt>
                <c:pt idx="30">
                  <c:v>4444.1072533632268</c:v>
                </c:pt>
                <c:pt idx="31">
                  <c:v>4432.1888215139625</c:v>
                </c:pt>
                <c:pt idx="32">
                  <c:v>4453.5951649926656</c:v>
                </c:pt>
                <c:pt idx="33">
                  <c:v>4440.7179950480759</c:v>
                </c:pt>
                <c:pt idx="34">
                  <c:v>4427.895372646256</c:v>
                </c:pt>
                <c:pt idx="35">
                  <c:v>4416.0307258709563</c:v>
                </c:pt>
                <c:pt idx="36">
                  <c:v>4396.549331145874</c:v>
                </c:pt>
                <c:pt idx="37">
                  <c:v>4366.9007196051734</c:v>
                </c:pt>
                <c:pt idx="38">
                  <c:v>4341.7134874400117</c:v>
                </c:pt>
                <c:pt idx="39">
                  <c:v>4316.6356796604732</c:v>
                </c:pt>
                <c:pt idx="40">
                  <c:v>4287.8382025395686</c:v>
                </c:pt>
                <c:pt idx="41">
                  <c:v>4258.7664665506518</c:v>
                </c:pt>
                <c:pt idx="42">
                  <c:v>4229.2816261803828</c:v>
                </c:pt>
                <c:pt idx="43">
                  <c:v>4200.4789083160085</c:v>
                </c:pt>
                <c:pt idx="44">
                  <c:v>4170.1356076022576</c:v>
                </c:pt>
                <c:pt idx="45">
                  <c:v>4134.192589975024</c:v>
                </c:pt>
                <c:pt idx="46">
                  <c:v>4098.8463571113707</c:v>
                </c:pt>
                <c:pt idx="47">
                  <c:v>4065.3060426929064</c:v>
                </c:pt>
                <c:pt idx="48">
                  <c:v>4030.0733351019885</c:v>
                </c:pt>
                <c:pt idx="49">
                  <c:v>3998.2213902283852</c:v>
                </c:pt>
                <c:pt idx="50">
                  <c:v>3968.4177605580394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97-4A17-8E15-80A9BA8DF7A0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Data'!$H$178:$BU$178</c15:sqref>
                  </c15:fullRef>
                </c:ext>
              </c:extLst>
              <c:f>'Talnagögn | Numerical Data'!$W$178:$BU$178</c:f>
              <c:numCache>
                <c:formatCode>0</c:formatCode>
                <c:ptCount val="51"/>
                <c:pt idx="19">
                  <c:v>1666.236516972165</c:v>
                </c:pt>
                <c:pt idx="20">
                  <c:v>1594.4587382185848</c:v>
                </c:pt>
                <c:pt idx="21">
                  <c:v>1594.8360012393337</c:v>
                </c:pt>
                <c:pt idx="22">
                  <c:v>1595.2136194098721</c:v>
                </c:pt>
                <c:pt idx="23">
                  <c:v>1595.5915916577999</c:v>
                </c:pt>
                <c:pt idx="24">
                  <c:v>1596.5150624515557</c:v>
                </c:pt>
                <c:pt idx="25">
                  <c:v>1597.4388851924232</c:v>
                </c:pt>
                <c:pt idx="26">
                  <c:v>1598.3630588224655</c:v>
                </c:pt>
                <c:pt idx="27">
                  <c:v>1599.2875822885101</c:v>
                </c:pt>
                <c:pt idx="28">
                  <c:v>1600.2124545421163</c:v>
                </c:pt>
                <c:pt idx="29">
                  <c:v>1601.1376745395512</c:v>
                </c:pt>
                <c:pt idx="30">
                  <c:v>1603.3303451010356</c:v>
                </c:pt>
                <c:pt idx="31">
                  <c:v>1603.3501389867031</c:v>
                </c:pt>
                <c:pt idx="32">
                  <c:v>1604.2759401105181</c:v>
                </c:pt>
                <c:pt idx="33">
                  <c:v>1605.2020855277888</c:v>
                </c:pt>
                <c:pt idx="34">
                  <c:v>1606.1285742158796</c:v>
                </c:pt>
                <c:pt idx="35">
                  <c:v>1607.0554051567069</c:v>
                </c:pt>
                <c:pt idx="36">
                  <c:v>1607.982577336707</c:v>
                </c:pt>
                <c:pt idx="37">
                  <c:v>1604.7423536489155</c:v>
                </c:pt>
                <c:pt idx="38">
                  <c:v>1603.8614339293924</c:v>
                </c:pt>
                <c:pt idx="39">
                  <c:v>1602.0063265612391</c:v>
                </c:pt>
                <c:pt idx="40">
                  <c:v>1602.4301875977844</c:v>
                </c:pt>
                <c:pt idx="41">
                  <c:v>1602.8543848725997</c:v>
                </c:pt>
                <c:pt idx="42">
                  <c:v>1603.2789173987028</c:v>
                </c:pt>
                <c:pt idx="43">
                  <c:v>1603.7037841934498</c:v>
                </c:pt>
                <c:pt idx="44">
                  <c:v>1604.1289842785134</c:v>
                </c:pt>
                <c:pt idx="45">
                  <c:v>1604.5545166798518</c:v>
                </c:pt>
                <c:pt idx="46">
                  <c:v>1604.9803804276901</c:v>
                </c:pt>
                <c:pt idx="47">
                  <c:v>1605.4065745564901</c:v>
                </c:pt>
                <c:pt idx="48">
                  <c:v>1605.8330981049282</c:v>
                </c:pt>
                <c:pt idx="49">
                  <c:v>1606.2599501158713</c:v>
                </c:pt>
                <c:pt idx="50">
                  <c:v>1606.6871296363506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97-4A17-8E15-80A9BA8DF7A0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Data'!$H$180:$BU$180</c15:sqref>
                  </c15:fullRef>
                </c:ext>
              </c:extLst>
              <c:f>'Talnagögn | Numerical Data'!$W$180:$BU$180</c:f>
              <c:numCache>
                <c:formatCode>0</c:formatCode>
                <c:ptCount val="51"/>
                <c:pt idx="19">
                  <c:v>17.149632836863123</c:v>
                </c:pt>
                <c:pt idx="20">
                  <c:v>19.387797784685631</c:v>
                </c:pt>
                <c:pt idx="21">
                  <c:v>29.765277784685622</c:v>
                </c:pt>
                <c:pt idx="22">
                  <c:v>39.651532762744118</c:v>
                </c:pt>
                <c:pt idx="23">
                  <c:v>50.029012762744131</c:v>
                </c:pt>
                <c:pt idx="24">
                  <c:v>60.222016180082811</c:v>
                </c:pt>
                <c:pt idx="25">
                  <c:v>70.5384521800828</c:v>
                </c:pt>
                <c:pt idx="26">
                  <c:v>72.71246151341613</c:v>
                </c:pt>
                <c:pt idx="27">
                  <c:v>74.889697513416152</c:v>
                </c:pt>
                <c:pt idx="28">
                  <c:v>77.066933513416146</c:v>
                </c:pt>
                <c:pt idx="29">
                  <c:v>79.12465289807686</c:v>
                </c:pt>
                <c:pt idx="30">
                  <c:v>81.301888898076882</c:v>
                </c:pt>
                <c:pt idx="31">
                  <c:v>83.469875913076891</c:v>
                </c:pt>
                <c:pt idx="32">
                  <c:v>85.647111913076884</c:v>
                </c:pt>
                <c:pt idx="33">
                  <c:v>87.824347913076878</c:v>
                </c:pt>
                <c:pt idx="34">
                  <c:v>90.001583913076871</c:v>
                </c:pt>
                <c:pt idx="35">
                  <c:v>92.178819913076865</c:v>
                </c:pt>
                <c:pt idx="36">
                  <c:v>94.356055913076872</c:v>
                </c:pt>
                <c:pt idx="37">
                  <c:v>96.533291913076908</c:v>
                </c:pt>
                <c:pt idx="38">
                  <c:v>98.710527913076845</c:v>
                </c:pt>
                <c:pt idx="39">
                  <c:v>100.88776391307687</c:v>
                </c:pt>
                <c:pt idx="40">
                  <c:v>103.06499991307687</c:v>
                </c:pt>
                <c:pt idx="41">
                  <c:v>105.24223591307688</c:v>
                </c:pt>
                <c:pt idx="42">
                  <c:v>107.41947191307688</c:v>
                </c:pt>
                <c:pt idx="43">
                  <c:v>109.59670791307687</c:v>
                </c:pt>
                <c:pt idx="44">
                  <c:v>111.77394391307686</c:v>
                </c:pt>
                <c:pt idx="45">
                  <c:v>113.9511799130769</c:v>
                </c:pt>
                <c:pt idx="46">
                  <c:v>116.12841591307691</c:v>
                </c:pt>
                <c:pt idx="47">
                  <c:v>118.30565191307687</c:v>
                </c:pt>
                <c:pt idx="48">
                  <c:v>120.48288791307687</c:v>
                </c:pt>
                <c:pt idx="49">
                  <c:v>122.66012391307687</c:v>
                </c:pt>
                <c:pt idx="50">
                  <c:v>124.83735991307687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97-4A17-8E15-80A9BA8DF7A0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Data'!$H$181:$BU$181</c15:sqref>
                  </c15:fullRef>
                </c:ext>
              </c:extLst>
              <c:f>'Talnagögn | Numerical Data'!$W$181:$BU$181</c:f>
              <c:numCache>
                <c:formatCode>0</c:formatCode>
                <c:ptCount val="51"/>
                <c:pt idx="19">
                  <c:v>26.561501825801315</c:v>
                </c:pt>
                <c:pt idx="20">
                  <c:v>32.763450946138619</c:v>
                </c:pt>
                <c:pt idx="21">
                  <c:v>32.757361256578406</c:v>
                </c:pt>
                <c:pt idx="22">
                  <c:v>32.719356057910773</c:v>
                </c:pt>
                <c:pt idx="23">
                  <c:v>32.647392415559807</c:v>
                </c:pt>
                <c:pt idx="24">
                  <c:v>32.629910369882964</c:v>
                </c:pt>
                <c:pt idx="25">
                  <c:v>32.598154332262311</c:v>
                </c:pt>
                <c:pt idx="26">
                  <c:v>32.58373048840167</c:v>
                </c:pt>
                <c:pt idx="27">
                  <c:v>32.547127426004408</c:v>
                </c:pt>
                <c:pt idx="28">
                  <c:v>32.598171997316058</c:v>
                </c:pt>
                <c:pt idx="29">
                  <c:v>32.604912718222295</c:v>
                </c:pt>
                <c:pt idx="30">
                  <c:v>32.584874475192009</c:v>
                </c:pt>
                <c:pt idx="31">
                  <c:v>32.607868729262918</c:v>
                </c:pt>
                <c:pt idx="32">
                  <c:v>32.629863214259785</c:v>
                </c:pt>
                <c:pt idx="33">
                  <c:v>32.610289275642572</c:v>
                </c:pt>
                <c:pt idx="34">
                  <c:v>32.599278699379283</c:v>
                </c:pt>
                <c:pt idx="35">
                  <c:v>32.610296674678466</c:v>
                </c:pt>
                <c:pt idx="36">
                  <c:v>32.585410491502444</c:v>
                </c:pt>
                <c:pt idx="37">
                  <c:v>32.574181024545396</c:v>
                </c:pt>
                <c:pt idx="38">
                  <c:v>32.580841707902437</c:v>
                </c:pt>
                <c:pt idx="39">
                  <c:v>32.614143355626766</c:v>
                </c:pt>
                <c:pt idx="40">
                  <c:v>32.622455265528515</c:v>
                </c:pt>
                <c:pt idx="41">
                  <c:v>32.644576098605285</c:v>
                </c:pt>
                <c:pt idx="42">
                  <c:v>32.677250055523473</c:v>
                </c:pt>
                <c:pt idx="43">
                  <c:v>32.674050479925427</c:v>
                </c:pt>
                <c:pt idx="44">
                  <c:v>32.589927176458332</c:v>
                </c:pt>
                <c:pt idx="45">
                  <c:v>32.564411347555506</c:v>
                </c:pt>
                <c:pt idx="46">
                  <c:v>32.520226787743923</c:v>
                </c:pt>
                <c:pt idx="47">
                  <c:v>32.487430154480535</c:v>
                </c:pt>
                <c:pt idx="48">
                  <c:v>32.477218848349821</c:v>
                </c:pt>
                <c:pt idx="49">
                  <c:v>32.470069405238064</c:v>
                </c:pt>
                <c:pt idx="50">
                  <c:v>32.467548121219806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97-4A17-8E15-80A9BA8D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7-4567-83E1-BACD88ACD17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37-4567-83E1-BACD88ACD17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37-4567-83E1-BACD88ACD170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7-4567-83E1-BACD88ACD170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37-4567-83E1-BACD88ACD170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A9EA2292-6204-4278-A742-C0DC2D3ED94D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37-4567-83E1-BACD88ACD170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37-4567-83E1-BACD88ACD170}"/>
                </c:ext>
              </c:extLst>
            </c:dLbl>
            <c:dLbl>
              <c:idx val="2"/>
              <c:layout>
                <c:manualLayout>
                  <c:x val="-0.23037482829562242"/>
                  <c:y val="-0.2021098943525004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137-4567-83E1-BACD88ACD170}"/>
                </c:ext>
              </c:extLst>
            </c:dLbl>
            <c:dLbl>
              <c:idx val="3"/>
              <c:layout>
                <c:manualLayout>
                  <c:x val="0.20126726928619496"/>
                  <c:y val="-5.060426829452015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2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137-4567-83E1-BACD88ACD170}"/>
                </c:ext>
              </c:extLst>
            </c:dLbl>
            <c:dLbl>
              <c:idx val="4"/>
              <c:layout>
                <c:manualLayout>
                  <c:x val="-0.16299095227910249"/>
                  <c:y val="0.177964284917463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137-4567-83E1-BACD88ACD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Emissions'!$E$8:$E$12</c:f>
              <c:strCache>
                <c:ptCount val="5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Landnotkun</c:v>
                </c:pt>
                <c:pt idx="4">
                  <c:v>Úrgangur</c:v>
                </c:pt>
              </c:strCache>
            </c:strRef>
          </c:cat>
          <c:val>
            <c:numRef>
              <c:f>'Losun | Emissions'!$F$8:$F$12</c:f>
              <c:numCache>
                <c:formatCode>0</c:formatCode>
                <c:ptCount val="5"/>
                <c:pt idx="0">
                  <c:v>1866.4764601639613</c:v>
                </c:pt>
                <c:pt idx="1">
                  <c:v>2008.2196872552088</c:v>
                </c:pt>
                <c:pt idx="2">
                  <c:v>661.73982386409887</c:v>
                </c:pt>
                <c:pt idx="3">
                  <c:v>6215.9199783937211</c:v>
                </c:pt>
                <c:pt idx="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37-4567-83E1-BACD88ACD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64001856902E-2"/>
          <c:y val="3.2943956363996524E-2"/>
          <c:w val="0.63964794685990334"/>
          <c:h val="0.8786558771475768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Data'!$D$272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-146.23533417009705</c:v>
                </c:pt>
                <c:pt idx="1">
                  <c:v>-153.26012993715347</c:v>
                </c:pt>
                <c:pt idx="2">
                  <c:v>-271.22997447527723</c:v>
                </c:pt>
                <c:pt idx="3">
                  <c:v>-275.51343668429985</c:v>
                </c:pt>
                <c:pt idx="4">
                  <c:v>-288.43675180061956</c:v>
                </c:pt>
                <c:pt idx="5">
                  <c:v>-311.66248287272629</c:v>
                </c:pt>
                <c:pt idx="6">
                  <c:v>-339.33829162329857</c:v>
                </c:pt>
                <c:pt idx="7">
                  <c:v>-349.94447073587037</c:v>
                </c:pt>
                <c:pt idx="8">
                  <c:v>-368.40232096475518</c:v>
                </c:pt>
                <c:pt idx="9">
                  <c:v>-391.24425872542639</c:v>
                </c:pt>
                <c:pt idx="10">
                  <c:v>-416.62145516489073</c:v>
                </c:pt>
                <c:pt idx="11">
                  <c:v>-440.63094788351214</c:v>
                </c:pt>
                <c:pt idx="12">
                  <c:v>-479.08671814679565</c:v>
                </c:pt>
                <c:pt idx="13">
                  <c:v>-508.4628813333693</c:v>
                </c:pt>
                <c:pt idx="14">
                  <c:v>-509.99055054529128</c:v>
                </c:pt>
                <c:pt idx="15">
                  <c:v>-513.99765483319788</c:v>
                </c:pt>
                <c:pt idx="16">
                  <c:v>-516.40687686317438</c:v>
                </c:pt>
                <c:pt idx="17">
                  <c:v>-545.81520571977512</c:v>
                </c:pt>
                <c:pt idx="18">
                  <c:v>-536.85907215306759</c:v>
                </c:pt>
                <c:pt idx="19">
                  <c:v>-534.16681294228749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A-43C5-9740-26C02E48E29B}"/>
            </c:ext>
          </c:extLst>
        </c:ser>
        <c:ser>
          <c:idx val="5"/>
          <c:order val="1"/>
          <c:tx>
            <c:strRef>
              <c:f>'Talnagögn | Numerical Data'!$D$274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33CA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4646.6745449620948</c:v>
                </c:pt>
                <c:pt idx="1">
                  <c:v>4709.6447456603873</c:v>
                </c:pt>
                <c:pt idx="2">
                  <c:v>4741.8115370648111</c:v>
                </c:pt>
                <c:pt idx="3">
                  <c:v>4796.9985012695315</c:v>
                </c:pt>
                <c:pt idx="4">
                  <c:v>4820.8595133309873</c:v>
                </c:pt>
                <c:pt idx="5">
                  <c:v>4833.6412044650779</c:v>
                </c:pt>
                <c:pt idx="6">
                  <c:v>4846.3361301249206</c:v>
                </c:pt>
                <c:pt idx="7">
                  <c:v>4864.8560683792603</c:v>
                </c:pt>
                <c:pt idx="8">
                  <c:v>4884.7104794695124</c:v>
                </c:pt>
                <c:pt idx="9">
                  <c:v>4904.0874948135088</c:v>
                </c:pt>
                <c:pt idx="10">
                  <c:v>4921.9080237855278</c:v>
                </c:pt>
                <c:pt idx="11">
                  <c:v>4931.5692132366248</c:v>
                </c:pt>
                <c:pt idx="12">
                  <c:v>4943.9497864093064</c:v>
                </c:pt>
                <c:pt idx="13">
                  <c:v>4963.5918517820473</c:v>
                </c:pt>
                <c:pt idx="14">
                  <c:v>4980.3641393679445</c:v>
                </c:pt>
                <c:pt idx="15">
                  <c:v>4994.7882683214366</c:v>
                </c:pt>
                <c:pt idx="16">
                  <c:v>5002.9875971910178</c:v>
                </c:pt>
                <c:pt idx="17">
                  <c:v>4987.933155303057</c:v>
                </c:pt>
                <c:pt idx="18">
                  <c:v>5022.57673231832</c:v>
                </c:pt>
                <c:pt idx="19">
                  <c:v>5040.1391397011794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A-43C5-9740-26C02E48E29B}"/>
            </c:ext>
          </c:extLst>
        </c:ser>
        <c:ser>
          <c:idx val="4"/>
          <c:order val="2"/>
          <c:tx>
            <c:strRef>
              <c:f>'Talnagögn | Numerical Data'!$D$273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2071.147082471155</c:v>
                </c:pt>
                <c:pt idx="1">
                  <c:v>2063.2521326491069</c:v>
                </c:pt>
                <c:pt idx="2">
                  <c:v>2055.2952194100731</c:v>
                </c:pt>
                <c:pt idx="3">
                  <c:v>2047.3695041551184</c:v>
                </c:pt>
                <c:pt idx="4">
                  <c:v>1995.5861041754997</c:v>
                </c:pt>
                <c:pt idx="5">
                  <c:v>1961.990907206776</c:v>
                </c:pt>
                <c:pt idx="6">
                  <c:v>1928.2361178634383</c:v>
                </c:pt>
                <c:pt idx="7">
                  <c:v>1894.3202395710582</c:v>
                </c:pt>
                <c:pt idx="8">
                  <c:v>1860.2417546048814</c:v>
                </c:pt>
                <c:pt idx="9">
                  <c:v>1825.9991236894296</c:v>
                </c:pt>
                <c:pt idx="10">
                  <c:v>1792.7549377725668</c:v>
                </c:pt>
                <c:pt idx="11">
                  <c:v>1757.3863735672146</c:v>
                </c:pt>
                <c:pt idx="12">
                  <c:v>1722.6472788230353</c:v>
                </c:pt>
                <c:pt idx="13">
                  <c:v>1687.7362017757173</c:v>
                </c:pt>
                <c:pt idx="14">
                  <c:v>1652.6537063186304</c:v>
                </c:pt>
                <c:pt idx="15">
                  <c:v>1617.4425304760753</c:v>
                </c:pt>
                <c:pt idx="16">
                  <c:v>1581.9655092132803</c:v>
                </c:pt>
                <c:pt idx="17">
                  <c:v>1648.3529157049816</c:v>
                </c:pt>
                <c:pt idx="18">
                  <c:v>1634.6762937068095</c:v>
                </c:pt>
                <c:pt idx="19">
                  <c:v>1666.236516972165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A-43C5-9740-26C02E48E29B}"/>
            </c:ext>
          </c:extLst>
        </c:ser>
        <c:ser>
          <c:idx val="6"/>
          <c:order val="3"/>
          <c:tx>
            <c:strRef>
              <c:f>'Talnagögn | Numerical Data'!$D$275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19.44393671132331</c:v>
                </c:pt>
                <c:pt idx="1">
                  <c:v>21.60728372667279</c:v>
                </c:pt>
                <c:pt idx="2">
                  <c:v>20.494161746509487</c:v>
                </c:pt>
                <c:pt idx="3">
                  <c:v>20.538561427802428</c:v>
                </c:pt>
                <c:pt idx="4">
                  <c:v>21.029356724530317</c:v>
                </c:pt>
                <c:pt idx="5">
                  <c:v>21.158290146929598</c:v>
                </c:pt>
                <c:pt idx="6">
                  <c:v>15.686390391163126</c:v>
                </c:pt>
                <c:pt idx="7">
                  <c:v>15.723695057829779</c:v>
                </c:pt>
                <c:pt idx="8">
                  <c:v>15.804207057829778</c:v>
                </c:pt>
                <c:pt idx="9">
                  <c:v>16.069981783977006</c:v>
                </c:pt>
                <c:pt idx="10">
                  <c:v>16.181055815110437</c:v>
                </c:pt>
                <c:pt idx="11">
                  <c:v>14.727682777528576</c:v>
                </c:pt>
                <c:pt idx="12">
                  <c:v>14.859338689513962</c:v>
                </c:pt>
                <c:pt idx="13">
                  <c:v>14.793762384685564</c:v>
                </c:pt>
                <c:pt idx="14">
                  <c:v>15.279062184685536</c:v>
                </c:pt>
                <c:pt idx="15">
                  <c:v>16.32024494228526</c:v>
                </c:pt>
                <c:pt idx="16">
                  <c:v>16.762905784685447</c:v>
                </c:pt>
                <c:pt idx="17">
                  <c:v>17.11051745135212</c:v>
                </c:pt>
                <c:pt idx="18">
                  <c:v>17.149517784685422</c:v>
                </c:pt>
                <c:pt idx="19">
                  <c:v>17.149632836863123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A-43C5-9740-26C02E48E29B}"/>
            </c:ext>
          </c:extLst>
        </c:ser>
        <c:ser>
          <c:idx val="0"/>
          <c:order val="4"/>
          <c:tx>
            <c:strRef>
              <c:f>'Talnagögn | Numerical Data'!$D$276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Data'!$W$276:$AV$276</c15:sqref>
                  </c15:fullRef>
                </c:ext>
              </c:extLst>
              <c:f>'Talnagögn | Numerical Data'!$W$276:$AP$276</c:f>
              <c:numCache>
                <c:formatCode>0</c:formatCode>
                <c:ptCount val="20"/>
                <c:pt idx="0">
                  <c:v>58.034931434503051</c:v>
                </c:pt>
                <c:pt idx="1">
                  <c:v>60.65528305337557</c:v>
                </c:pt>
                <c:pt idx="2">
                  <c:v>61.84189976890957</c:v>
                </c:pt>
                <c:pt idx="3">
                  <c:v>63.979033298388458</c:v>
                </c:pt>
                <c:pt idx="4">
                  <c:v>65.88447214720054</c:v>
                </c:pt>
                <c:pt idx="5">
                  <c:v>50.616807397479533</c:v>
                </c:pt>
                <c:pt idx="6">
                  <c:v>48.945145804830645</c:v>
                </c:pt>
                <c:pt idx="7">
                  <c:v>47.560741841224626</c:v>
                </c:pt>
                <c:pt idx="8">
                  <c:v>46.03947351728948</c:v>
                </c:pt>
                <c:pt idx="9">
                  <c:v>44.423864981987208</c:v>
                </c:pt>
                <c:pt idx="10">
                  <c:v>43.040364019391745</c:v>
                </c:pt>
                <c:pt idx="11">
                  <c:v>41.498367910940942</c:v>
                </c:pt>
                <c:pt idx="12">
                  <c:v>39.919356681767567</c:v>
                </c:pt>
                <c:pt idx="13">
                  <c:v>27.861142249306795</c:v>
                </c:pt>
                <c:pt idx="14">
                  <c:v>25.621925565550555</c:v>
                </c:pt>
                <c:pt idx="15">
                  <c:v>39.73540035554015</c:v>
                </c:pt>
                <c:pt idx="16">
                  <c:v>49.536949132187146</c:v>
                </c:pt>
                <c:pt idx="17">
                  <c:v>22.924044700903323</c:v>
                </c:pt>
                <c:pt idx="18">
                  <c:v>25.005070861631793</c:v>
                </c:pt>
                <c:pt idx="19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A-43C5-9740-26C02E48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209103332480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12555654508094"/>
          <c:y val="0.34151752078452363"/>
          <c:w val="0.14656425120772945"/>
          <c:h val="0.33193924823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/>
              <a:t>án losunar frá</a:t>
            </a:r>
          </a:p>
          <a:p>
            <a:pPr>
              <a:defRPr/>
            </a:pPr>
            <a:r>
              <a:rPr lang="is-IS" sz="1200"/>
              <a:t>landnotkun</a:t>
            </a:r>
          </a:p>
        </c:rich>
      </c:tx>
      <c:layout>
        <c:manualLayout>
          <c:xMode val="edge"/>
          <c:yMode val="edge"/>
          <c:x val="0.41698571597966022"/>
          <c:y val="0.5044879859839707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C3-4AA7-848D-7CF6C3C7B878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C3-4AA7-848D-7CF6C3C7B878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C3-4AA7-848D-7CF6C3C7B878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3-4AA7-848D-7CF6C3C7B878}"/>
              </c:ext>
            </c:extLst>
          </c:dPt>
          <c:dLbls>
            <c:dLbl>
              <c:idx val="0"/>
              <c:layout>
                <c:manualLayout>
                  <c:x val="-0.31627094494515468"/>
                  <c:y val="4.6936280052464606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6C3-4AA7-848D-7CF6C3C7B878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71C5BB-9C84-4F63-804E-762D55E7A449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7A35FD79-CDA5-4D4A-89ED-114A0C33BAF6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6C3-4AA7-848D-7CF6C3C7B878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6C3-4AA7-848D-7CF6C3C7B878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6C3-4AA7-848D-7CF6C3C7B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Emissions'!$E$20:$E$23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'Losun | Emissions'!$F$20:$F$23</c:f>
              <c:numCache>
                <c:formatCode>0</c:formatCode>
                <c:ptCount val="4"/>
                <c:pt idx="0">
                  <c:v>1866.4764601639613</c:v>
                </c:pt>
                <c:pt idx="1">
                  <c:v>2008.2196872552088</c:v>
                </c:pt>
                <c:pt idx="2">
                  <c:v>661.73982386409887</c:v>
                </c:pt>
                <c:pt idx="3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C3-4AA7-848D-7CF6C3C7B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67317708333333"/>
          <c:y val="0.1739597222222222"/>
          <c:w val="0.40123697916666667"/>
          <c:h val="0.713310185185185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3-4C32-B9E9-92667C12606D}"/>
              </c:ext>
            </c:extLst>
          </c:dPt>
          <c:dPt>
            <c:idx val="1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3-4C32-B9E9-92667C12606D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C3-4C32-B9E9-92667C12606D}"/>
              </c:ext>
            </c:extLst>
          </c:dPt>
          <c:dPt>
            <c:idx val="3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3-4C32-B9E9-92667C12606D}"/>
              </c:ext>
            </c:extLst>
          </c:dPt>
          <c:dPt>
            <c:idx val="4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3-4C32-B9E9-92667C12606D}"/>
              </c:ext>
            </c:extLst>
          </c:dPt>
          <c:dPt>
            <c:idx val="5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C3-4C32-B9E9-92667C12606D}"/>
              </c:ext>
            </c:extLst>
          </c:dPt>
          <c:dPt>
            <c:idx val="6"/>
            <c:bubble3D val="0"/>
            <c:spPr>
              <a:solidFill>
                <a:srgbClr val="FFDDD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C3-4C32-B9E9-92667C12606D}"/>
              </c:ext>
            </c:extLst>
          </c:dPt>
          <c:dPt>
            <c:idx val="7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FC3-4C32-B9E9-92667C12606D}"/>
              </c:ext>
            </c:extLst>
          </c:dPt>
          <c:dLbls>
            <c:dLbl>
              <c:idx val="0"/>
              <c:layout>
                <c:manualLayout>
                  <c:x val="0.186306762716243"/>
                  <c:y val="-0.15394490740740741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69817708333333"/>
                      <c:h val="0.161357175925925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C3-4C32-B9E9-92667C12606D}"/>
                </c:ext>
              </c:extLst>
            </c:dLbl>
            <c:dLbl>
              <c:idx val="1"/>
              <c:layout>
                <c:manualLayout>
                  <c:x val="0.19953148778538055"/>
                  <c:y val="0.1339263888888888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D76421-6174-4AB1-A4A1-A21B75BB8144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/>
                      <a:t>
</a:t>
                    </a:r>
                    <a:fld id="{534EDE46-27D7-4686-85FD-08EF849D8586}" type="VALU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34A9B3C-4506-4DEE-B3D3-DBB55EEA4E70}" type="PERCENTAG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4"/>
                      <c:h val="0.186959490740740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FC3-4C32-B9E9-92667C12606D}"/>
                </c:ext>
              </c:extLst>
            </c:dLbl>
            <c:dLbl>
              <c:idx val="2"/>
              <c:layout>
                <c:manualLayout>
                  <c:x val="-0.14875751800294509"/>
                  <c:y val="0.1947755787037036"/>
                </c:manualLayout>
              </c:layout>
              <c:tx>
                <c:rich>
                  <a:bodyPr/>
                  <a:lstStyle/>
                  <a:p>
                    <a:fld id="{576C3055-7A14-4B3A-841D-178F58253F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C6D3B06-7177-423D-AFAE-D37BD904C0F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3F10CDF9-DE9A-4212-B42D-37F42E55E5C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542356770833334"/>
                      <c:h val="0.174147685185185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FC3-4C32-B9E9-92667C12606D}"/>
                </c:ext>
              </c:extLst>
            </c:dLbl>
            <c:dLbl>
              <c:idx val="3"/>
              <c:layout>
                <c:manualLayout>
                  <c:x val="-0.36184122455335244"/>
                  <c:y val="0.1774641203703702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494622395833333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FC3-4C32-B9E9-92667C12606D}"/>
                </c:ext>
              </c:extLst>
            </c:dLbl>
            <c:dLbl>
              <c:idx val="4"/>
              <c:layout>
                <c:manualLayout>
                  <c:x val="-0.3324910071005866"/>
                  <c:y val="7.6788194444443909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96200387277014"/>
                      <c:h val="0.205523611111111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FC3-4C32-B9E9-92667C12606D}"/>
                </c:ext>
              </c:extLst>
            </c:dLbl>
            <c:dLbl>
              <c:idx val="5"/>
              <c:layout>
                <c:manualLayout>
                  <c:x val="-0.31620275219173744"/>
                  <c:y val="-0.132913310185185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3789062499998"/>
                      <c:h val="0.1545041666666666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FC3-4C32-B9E9-92667C12606D}"/>
                </c:ext>
              </c:extLst>
            </c:dLbl>
            <c:dLbl>
              <c:idx val="6"/>
              <c:layout>
                <c:manualLayout>
                  <c:x val="-0.36390912783418267"/>
                  <c:y val="-0.359692013888888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32526041666667"/>
                      <c:h val="0.156691203703703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FC3-4C32-B9E9-92667C12606D}"/>
                </c:ext>
              </c:extLst>
            </c:dLbl>
            <c:dLbl>
              <c:idx val="7"/>
              <c:layout>
                <c:manualLayout>
                  <c:x val="-0.13080245544701335"/>
                  <c:y val="-0.316827314814814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911796875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FC3-4C32-B9E9-92667C126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Emissions'!$E$248:$E$255</c:f>
              <c:strCache>
                <c:ptCount val="8"/>
                <c:pt idx="0">
                  <c:v>Vegasamgöngur</c:v>
                </c:pt>
                <c:pt idx="1">
                  <c:v>Fiskiskip</c:v>
                </c:pt>
                <c:pt idx="2">
                  <c:v>Jarðvarmavirkjanir</c:v>
                </c:pt>
                <c:pt idx="3">
                  <c:v>Vélar og tæki</c:v>
                </c:pt>
                <c:pt idx="4">
                  <c:v>Eldsneytisbruni vegna staðbundins iðnaðar</c:v>
                </c:pt>
                <c:pt idx="5">
                  <c:v>Innanlandsflug</c:v>
                </c:pt>
                <c:pt idx="6">
                  <c:v>Strandsiglingar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905.50742448156177</c:v>
                </c:pt>
                <c:pt idx="1">
                  <c:v>520.01881128620573</c:v>
                </c:pt>
                <c:pt idx="2">
                  <c:v>223.29619818990452</c:v>
                </c:pt>
                <c:pt idx="3">
                  <c:v>76.653020122222671</c:v>
                </c:pt>
                <c:pt idx="4">
                  <c:v>79.24771088062154</c:v>
                </c:pt>
                <c:pt idx="5">
                  <c:v>20.498994139466671</c:v>
                </c:pt>
                <c:pt idx="6">
                  <c:v>13.471108260378832</c:v>
                </c:pt>
                <c:pt idx="7">
                  <c:v>27.783192803599604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FC3-4C32-B9E9-92667C12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9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600452193196188"/>
          <c:y val="0.10037869575950685"/>
          <c:w val="0.46487433487944474"/>
          <c:h val="0.81089760944000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C-4E77-B534-A7F5B642BF92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1C-4E77-B534-A7F5B642BF9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1C-4E77-B534-A7F5B642BF92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C-4E77-B534-A7F5B642BF92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1C-4E77-B534-A7F5B642BF92}"/>
                </c:ext>
              </c:extLst>
            </c:dLbl>
            <c:dLbl>
              <c:idx val="1"/>
              <c:layout>
                <c:manualLayout>
                  <c:x val="-0.24776510162855331"/>
                  <c:y val="0.1021787446027543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B1C-4E77-B534-A7F5B642BF92}"/>
                </c:ext>
              </c:extLst>
            </c:dLbl>
            <c:dLbl>
              <c:idx val="2"/>
              <c:layout>
                <c:manualLayout>
                  <c:x val="-0.25582399498671532"/>
                  <c:y val="-1.1997720778813035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1C-4E77-B534-A7F5B642BF92}"/>
                </c:ext>
              </c:extLst>
            </c:dLbl>
            <c:dLbl>
              <c:idx val="3"/>
              <c:layout>
                <c:manualLayout>
                  <c:x val="-0.26960084777497278"/>
                  <c:y val="-0.27628480491544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B1C-4E77-B534-A7F5B642B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Emissions'!$E$361:$E$364</c:f>
              <c:strCache>
                <c:ptCount val="4"/>
                <c:pt idx="0">
                  <c:v>Álframleiðsla</c:v>
                </c:pt>
                <c:pt idx="1">
                  <c:v>Kísil- og kísilmálmframleiðsla</c:v>
                </c:pt>
                <c:pt idx="2">
                  <c:v>F-gös (m.a. kælimiðlar)</c:v>
                </c:pt>
                <c:pt idx="3">
                  <c:v>Önnur losun</c:v>
                </c:pt>
              </c:strCache>
            </c:strRef>
          </c:cat>
          <c:val>
            <c:numRef>
              <c:f>'Losun | Emissions'!$F$361:$F$364</c:f>
              <c:numCache>
                <c:formatCode>0</c:formatCode>
                <c:ptCount val="4"/>
                <c:pt idx="0">
                  <c:v>1360.4102725798757</c:v>
                </c:pt>
                <c:pt idx="1">
                  <c:v>527.31915978550001</c:v>
                </c:pt>
                <c:pt idx="2">
                  <c:v>107.78462088442339</c:v>
                </c:pt>
                <c:pt idx="3">
                  <c:v>12.705634005409333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1C-4E77-B534-A7F5B642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00489448654694E-2"/>
          <c:y val="3.2025917839422005E-2"/>
          <c:w val="0.70583601631462389"/>
          <c:h val="0.88203733437992593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Data'!$H$8:$AP$8</c:f>
              <c:numCache>
                <c:formatCode>0</c:formatCode>
                <c:ptCount val="35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2-4D45-A768-B54BC7ED720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Data'!$H$5:$AP$5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2-4D45-A768-B54BC7ED720B}"/>
            </c:ext>
          </c:extLst>
        </c:ser>
        <c:ser>
          <c:idx val="1"/>
          <c:order val="2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Data'!$H$6:$AP$6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2-4D45-A768-B54BC7ED720B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Data'!$H$7:$AP$7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2-4D45-A768-B54BC7ED720B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Data'!$H$9:$AP$9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2-4D45-A768-B54BC7ED7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1.098429232151613E-3"/>
              <c:y val="0.23185297329813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79681320677145"/>
          <c:y val="0.31390809730743874"/>
          <c:w val="0.1120797702014074"/>
          <c:h val="0.3750952524614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17234923346272E-2"/>
          <c:y val="3.1799759396237068E-2"/>
          <c:w val="0.64639281300644535"/>
          <c:h val="0.882870355089725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Data'!$H$5:$AP$5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B-4684-A2C6-6E74104E58FD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Data'!$H$6:$AP$6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B-4684-A2C6-6E74104E58FD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Data'!$H$7:$AP$7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B-4684-A2C6-6E74104E58FD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Data'!$H$9:$AP$9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6B-4684-A2C6-6E74104E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4.4797748763967968E-4"/>
              <c:y val="0.228837021412357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2544930830597"/>
          <c:y val="0.34292682982348516"/>
          <c:w val="0.108014020414626"/>
          <c:h val="0.3054734510705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03085615312544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Data'!$D$44</c:f>
              <c:strCache>
                <c:ptCount val="1"/>
                <c:pt idx="0">
                  <c:v>Söguleg losun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Data'!$H$58:$AV$58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D-4EE2-BEC3-A5FE5E4EAF50}"/>
            </c:ext>
          </c:extLst>
        </c:ser>
        <c:ser>
          <c:idx val="5"/>
          <c:order val="1"/>
          <c:tx>
            <c:strRef>
              <c:f>'Talnagögn | Numerical Data'!$D$59</c:f>
              <c:strCache>
                <c:ptCount val="1"/>
                <c:pt idx="0">
                  <c:v>Sviðsmynd byggð á aðgerðum stjórvalda</c:v>
                </c:pt>
              </c:strCache>
            </c:strRef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Data'!$H$73:$BU$73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D-4EE2-BEC3-A5FE5E4EA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17016478935249"/>
          <c:y val="0.39146807094834901"/>
          <c:w val="0.21421455977525064"/>
          <c:h val="0.2264633670636286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8450933924522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Data'!$E$44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Data'!$H$58:$AV$58</c:f>
              <c:numCache>
                <c:formatCode>0</c:formatCode>
                <c:ptCount val="41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7-41A9-AFC1-11717AD7204F}"/>
            </c:ext>
          </c:extLst>
        </c:ser>
        <c:ser>
          <c:idx val="5"/>
          <c:order val="1"/>
          <c:tx>
            <c:strRef>
              <c:f>'Talnagögn | Numerical Data'!$E$59</c:f>
              <c:strCache>
                <c:ptCount val="1"/>
                <c:pt idx="0">
                  <c:v>Government policy-based scenario</c:v>
                </c:pt>
              </c:strCache>
            </c:strRef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Data'!$H$73:$BU$73</c:f>
              <c:numCache>
                <c:formatCode>0</c:formatCode>
                <c:ptCount val="66"/>
                <c:pt idx="34">
                  <c:v>1866.4764601639613</c:v>
                </c:pt>
                <c:pt idx="35">
                  <c:v>1716.4502684262184</c:v>
                </c:pt>
                <c:pt idx="36">
                  <c:v>1658.4338021982553</c:v>
                </c:pt>
                <c:pt idx="37">
                  <c:v>1596.2118223559737</c:v>
                </c:pt>
                <c:pt idx="38">
                  <c:v>1551.0822544600492</c:v>
                </c:pt>
                <c:pt idx="39">
                  <c:v>1490.7853073289234</c:v>
                </c:pt>
                <c:pt idx="40">
                  <c:v>1411.5778598721975</c:v>
                </c:pt>
                <c:pt idx="41">
                  <c:v>1373.2282469665286</c:v>
                </c:pt>
                <c:pt idx="42">
                  <c:v>1333.295309343569</c:v>
                </c:pt>
                <c:pt idx="43">
                  <c:v>1293.8492685761539</c:v>
                </c:pt>
                <c:pt idx="44">
                  <c:v>1250.920961367151</c:v>
                </c:pt>
                <c:pt idx="45">
                  <c:v>1194.8893248175209</c:v>
                </c:pt>
                <c:pt idx="46">
                  <c:v>1141.6589852219402</c:v>
                </c:pt>
                <c:pt idx="47">
                  <c:v>1087.6238123298983</c:v>
                </c:pt>
                <c:pt idx="48">
                  <c:v>1033.2734877364564</c:v>
                </c:pt>
                <c:pt idx="49">
                  <c:v>978.29353678299219</c:v>
                </c:pt>
                <c:pt idx="50">
                  <c:v>923.08311350027122</c:v>
                </c:pt>
                <c:pt idx="51">
                  <c:v>869.57279914995888</c:v>
                </c:pt>
                <c:pt idx="52">
                  <c:v>816.37994152475608</c:v>
                </c:pt>
                <c:pt idx="53">
                  <c:v>763.66882310893106</c:v>
                </c:pt>
                <c:pt idx="54">
                  <c:v>711.4611142388535</c:v>
                </c:pt>
                <c:pt idx="55">
                  <c:v>659.9354567890382</c:v>
                </c:pt>
                <c:pt idx="56">
                  <c:v>615.69958711333197</c:v>
                </c:pt>
                <c:pt idx="57">
                  <c:v>572.01885105168662</c:v>
                </c:pt>
                <c:pt idx="58">
                  <c:v>528.04076689123565</c:v>
                </c:pt>
                <c:pt idx="59">
                  <c:v>486.24119663159706</c:v>
                </c:pt>
                <c:pt idx="60">
                  <c:v>449.13954493648021</c:v>
                </c:pt>
                <c:pt idx="61">
                  <c:v>420.50155861089735</c:v>
                </c:pt>
                <c:pt idx="62">
                  <c:v>399.49481338208136</c:v>
                </c:pt>
                <c:pt idx="63">
                  <c:v>378.27412618996243</c:v>
                </c:pt>
                <c:pt idx="64">
                  <c:v>359.14076771818145</c:v>
                </c:pt>
                <c:pt idx="65">
                  <c:v>345.18130930165972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7-41A9-AFC1-11717AD72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204164657616467"/>
          <c:y val="0.39146807094834901"/>
          <c:w val="0.25628570700507097"/>
          <c:h val="0.214806911268672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0.11353564814814815"/>
          <c:w val="0.58603202689551448"/>
          <c:h val="0.799690277777777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Data'!$D$46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Data'!$H$46:$AV$46</c15:sqref>
                  </c15:fullRef>
                </c:ext>
              </c:extLst>
              <c:f>'Talnagögn | Numerical Data'!$H$46:$AP$46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402-AB82-BD6126F511AD}"/>
            </c:ext>
          </c:extLst>
        </c:ser>
        <c:ser>
          <c:idx val="0"/>
          <c:order val="1"/>
          <c:tx>
            <c:strRef>
              <c:f>'Talnagögn | Numerical Data'!$D$45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Data'!$H$45:$AV$45</c15:sqref>
                  </c15:fullRef>
                </c:ext>
              </c:extLst>
              <c:f>'Talnagögn | Numerical Data'!$H$45:$AP$45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402-AB82-BD6126F511AD}"/>
            </c:ext>
          </c:extLst>
        </c:ser>
        <c:ser>
          <c:idx val="6"/>
          <c:order val="2"/>
          <c:tx>
            <c:strRef>
              <c:f>'Talnagögn | Numerical Data'!$D$56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Data'!$H$56:$AV$56</c15:sqref>
                  </c15:fullRef>
                </c:ext>
              </c:extLst>
              <c:f>'Talnagögn | Numerical Data'!$H$56:$AP$56</c:f>
              <c:numCache>
                <c:formatCode>0</c:formatCode>
                <c:ptCount val="35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E-4402-AB82-BD6126F511AD}"/>
            </c:ext>
          </c:extLst>
        </c:ser>
        <c:ser>
          <c:idx val="4"/>
          <c:order val="3"/>
          <c:tx>
            <c:strRef>
              <c:f>'Talnagögn | Numerical Data'!$D$49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127.39940553726264</c:v>
                </c:pt>
                <c:pt idx="4">
                  <c:v>129.83810631241099</c:v>
                </c:pt>
                <c:pt idx="5">
                  <c:v>163.28813671537696</c:v>
                </c:pt>
                <c:pt idx="6">
                  <c:v>158.35483371464707</c:v>
                </c:pt>
                <c:pt idx="7">
                  <c:v>190.80562569111967</c:v>
                </c:pt>
                <c:pt idx="8">
                  <c:v>192.96132537344991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211.51012539531604</c:v>
                </c:pt>
                <c:pt idx="12">
                  <c:v>198.07630808808767</c:v>
                </c:pt>
                <c:pt idx="13">
                  <c:v>181.57113148074811</c:v>
                </c:pt>
                <c:pt idx="14">
                  <c:v>217.89668386268423</c:v>
                </c:pt>
                <c:pt idx="15">
                  <c:v>236.89254361749525</c:v>
                </c:pt>
                <c:pt idx="16">
                  <c:v>214.30164332811569</c:v>
                </c:pt>
                <c:pt idx="17">
                  <c:v>215.8336624892838</c:v>
                </c:pt>
                <c:pt idx="18">
                  <c:v>208.9615689366662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102.82225724651583</c:v>
                </c:pt>
                <c:pt idx="23">
                  <c:v>98.852644261966944</c:v>
                </c:pt>
                <c:pt idx="24">
                  <c:v>117.37447230447314</c:v>
                </c:pt>
                <c:pt idx="25">
                  <c:v>116.13287890779705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76.653020122222671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E-4402-AB82-BD6126F511AD}"/>
            </c:ext>
          </c:extLst>
        </c:ser>
        <c:ser>
          <c:idx val="5"/>
          <c:order val="4"/>
          <c:tx>
            <c:strRef>
              <c:f>'Talnagögn | Numerical Data'!$D$53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230.44269536273936</c:v>
                </c:pt>
                <c:pt idx="3">
                  <c:v>249.20649489267907</c:v>
                </c:pt>
                <c:pt idx="4">
                  <c:v>228.70557320557299</c:v>
                </c:pt>
                <c:pt idx="5">
                  <c:v>216.97160320890606</c:v>
                </c:pt>
                <c:pt idx="6">
                  <c:v>264.10779754867184</c:v>
                </c:pt>
                <c:pt idx="7">
                  <c:v>302.32644075888606</c:v>
                </c:pt>
                <c:pt idx="8">
                  <c:v>273.08893237380107</c:v>
                </c:pt>
                <c:pt idx="9">
                  <c:v>280.31869269055471</c:v>
                </c:pt>
                <c:pt idx="10">
                  <c:v>226.43051087206072</c:v>
                </c:pt>
                <c:pt idx="11">
                  <c:v>263.34738966869651</c:v>
                </c:pt>
                <c:pt idx="12">
                  <c:v>279.42915581781835</c:v>
                </c:pt>
                <c:pt idx="13">
                  <c:v>257.63780676350132</c:v>
                </c:pt>
                <c:pt idx="14">
                  <c:v>239.60836209868444</c:v>
                </c:pt>
                <c:pt idx="15">
                  <c:v>185.16106618658972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160.63851217332603</c:v>
                </c:pt>
                <c:pt idx="19">
                  <c:v>116.71004879325513</c:v>
                </c:pt>
                <c:pt idx="20">
                  <c:v>84.411799420601625</c:v>
                </c:pt>
                <c:pt idx="21">
                  <c:v>98.726782685505768</c:v>
                </c:pt>
                <c:pt idx="22">
                  <c:v>83.589289785807551</c:v>
                </c:pt>
                <c:pt idx="23">
                  <c:v>74.708501704446064</c:v>
                </c:pt>
                <c:pt idx="24">
                  <c:v>31.896693599301088</c:v>
                </c:pt>
                <c:pt idx="25">
                  <c:v>61.741052156079348</c:v>
                </c:pt>
                <c:pt idx="26">
                  <c:v>59.934001713100614</c:v>
                </c:pt>
                <c:pt idx="27">
                  <c:v>31.319911894929575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79.24771088062154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6E-4402-AB82-BD6126F511AD}"/>
            </c:ext>
          </c:extLst>
        </c:ser>
        <c:ser>
          <c:idx val="2"/>
          <c:order val="5"/>
          <c:tx>
            <c:strRef>
              <c:f>'Talnagögn | Numerical Data'!$D$47</c:f>
              <c:strCache>
                <c:ptCount val="1"/>
                <c:pt idx="0">
                  <c:v>Innanlandsflug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Data'!$H$47:$AV$47</c15:sqref>
                  </c15:fullRef>
                </c:ext>
              </c:extLst>
              <c:f>'Talnagögn | Numerical Data'!$H$47:$AP$47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6E-4402-AB82-BD6126F511AD}"/>
            </c:ext>
          </c:extLst>
        </c:ser>
        <c:ser>
          <c:idx val="3"/>
          <c:order val="6"/>
          <c:tx>
            <c:strRef>
              <c:f>'Talnagögn | Numerical Data'!$D$48</c:f>
              <c:strCache>
                <c:ptCount val="1"/>
                <c:pt idx="0">
                  <c:v>Strandsiglingar</c:v>
                </c:pt>
              </c:strCache>
            </c:strRef>
          </c:tx>
          <c:spPr>
            <a:solidFill>
              <a:srgbClr val="FFDDD8"/>
            </a:solidFill>
            <a:ln>
              <a:solidFill>
                <a:schemeClr val="accent3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Data'!$H$48:$AV$48</c15:sqref>
                  </c15:fullRef>
                </c:ext>
              </c:extLst>
              <c:f>'Talnagögn | Numerical Data'!$H$48:$AP$48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13.471108260378832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6E-4402-AB82-BD6126F511AD}"/>
            </c:ext>
          </c:extLst>
        </c:ser>
        <c:ser>
          <c:idx val="7"/>
          <c:order val="7"/>
          <c:tx>
            <c:strRef>
              <c:f>'Talnagögn | Numerical Data'!$D$57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50.342219039356223</c:v>
                </c:pt>
                <c:pt idx="1">
                  <c:v>48.498820297847715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47.352983917573738</c:v>
                </c:pt>
                <c:pt idx="6">
                  <c:v>49.893783805454859</c:v>
                </c:pt>
                <c:pt idx="7">
                  <c:v>35.097324620485779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39.987072027397517</c:v>
                </c:pt>
                <c:pt idx="11">
                  <c:v>50.754366246758309</c:v>
                </c:pt>
                <c:pt idx="12">
                  <c:v>52.65408910894439</c:v>
                </c:pt>
                <c:pt idx="13">
                  <c:v>29.198120412747357</c:v>
                </c:pt>
                <c:pt idx="14">
                  <c:v>49.04123429980973</c:v>
                </c:pt>
                <c:pt idx="15">
                  <c:v>50.968927870053449</c:v>
                </c:pt>
                <c:pt idx="16">
                  <c:v>49.29201141860176</c:v>
                </c:pt>
                <c:pt idx="17">
                  <c:v>45.722048000427094</c:v>
                </c:pt>
                <c:pt idx="18">
                  <c:v>26.881945383348011</c:v>
                </c:pt>
                <c:pt idx="19">
                  <c:v>23.690528698946309</c:v>
                </c:pt>
                <c:pt idx="20">
                  <c:v>33.307361680718486</c:v>
                </c:pt>
                <c:pt idx="21">
                  <c:v>23.836602416011374</c:v>
                </c:pt>
                <c:pt idx="22">
                  <c:v>17.580140781514046</c:v>
                </c:pt>
                <c:pt idx="23">
                  <c:v>14.640503064963241</c:v>
                </c:pt>
                <c:pt idx="24">
                  <c:v>21.688428429537453</c:v>
                </c:pt>
                <c:pt idx="25">
                  <c:v>13.151332033065955</c:v>
                </c:pt>
                <c:pt idx="26">
                  <c:v>10.790129519583616</c:v>
                </c:pt>
                <c:pt idx="27">
                  <c:v>14.880269415318253</c:v>
                </c:pt>
                <c:pt idx="28">
                  <c:v>11.882995168231446</c:v>
                </c:pt>
                <c:pt idx="29">
                  <c:v>15.678171487613326</c:v>
                </c:pt>
                <c:pt idx="30">
                  <c:v>11.880186128248852</c:v>
                </c:pt>
                <c:pt idx="31">
                  <c:v>13.346276720645847</c:v>
                </c:pt>
                <c:pt idx="32">
                  <c:v>18.836367224749893</c:v>
                </c:pt>
                <c:pt idx="33">
                  <c:v>20.096857209490054</c:v>
                </c:pt>
                <c:pt idx="34">
                  <c:v>27.783192803599604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6E-4402-AB82-BD6126F51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90099973458374"/>
          <c:y val="0.26069629629629631"/>
          <c:w val="0.30709900026541626"/>
          <c:h val="0.49624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63821833375532344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Data'!$D$77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Data'!$H$77:$AV$77</c15:sqref>
                  </c15:fullRef>
                </c:ext>
              </c:extLst>
              <c:f>'Talnagögn | Numerical Data'!$H$77:$AP$77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A-4FF6-91EA-64EE6D6AA711}"/>
            </c:ext>
          </c:extLst>
        </c:ser>
        <c:ser>
          <c:idx val="3"/>
          <c:order val="1"/>
          <c:tx>
            <c:strRef>
              <c:f>'Talnagögn | Numerical Data'!$D$78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Data'!$H$78:$AP$78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A-4FF6-91EA-64EE6D6AA711}"/>
            </c:ext>
          </c:extLst>
        </c:ser>
        <c:ser>
          <c:idx val="5"/>
          <c:order val="2"/>
          <c:tx>
            <c:strRef>
              <c:f>'Talnagögn | Numerical Data'!$D$79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Data'!$H$79:$AV$79</c15:sqref>
                  </c15:fullRef>
                </c:ext>
              </c:extLst>
              <c:f>'Talnagögn | Numerical Data'!$H$79:$AP$79</c:f>
              <c:numCache>
                <c:formatCode>0.0</c:formatCode>
                <c:ptCount val="35"/>
                <c:pt idx="0">
                  <c:v>0.62943423722048131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164.58965162753336</c:v>
                </c:pt>
                <c:pt idx="28" formatCode="0">
                  <c:v>182.47701962243832</c:v>
                </c:pt>
                <c:pt idx="29" formatCode="0">
                  <c:v>194.37435453854647</c:v>
                </c:pt>
                <c:pt idx="30" formatCode="0">
                  <c:v>198.14512441654921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4A-4FF6-91EA-64EE6D6AA711}"/>
            </c:ext>
          </c:extLst>
        </c:ser>
        <c:ser>
          <c:idx val="4"/>
          <c:order val="3"/>
          <c:tx>
            <c:strRef>
              <c:f>'Talnagögn | Numerical Data'!$D$80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Data'!$H$80:$AO$80</c15:sqref>
                  </c15:fullRef>
                </c:ext>
              </c:extLst>
              <c:f>'Talnagögn | Numerical Data'!$H$80:$AO$80</c:f>
              <c:numCache>
                <c:formatCode>0</c:formatCode>
                <c:ptCount val="34"/>
                <c:pt idx="0">
                  <c:v>106.98548419316751</c:v>
                </c:pt>
                <c:pt idx="1">
                  <c:v>101.48893414207807</c:v>
                </c:pt>
                <c:pt idx="2">
                  <c:v>93.861622838350542</c:v>
                </c:pt>
                <c:pt idx="3">
                  <c:v>89.855520973004275</c:v>
                </c:pt>
                <c:pt idx="4">
                  <c:v>87.477675897883316</c:v>
                </c:pt>
                <c:pt idx="5">
                  <c:v>86.732737889665316</c:v>
                </c:pt>
                <c:pt idx="6">
                  <c:v>97.055701090940602</c:v>
                </c:pt>
                <c:pt idx="7">
                  <c:v>94.787155698992251</c:v>
                </c:pt>
                <c:pt idx="8">
                  <c:v>98.583063660022532</c:v>
                </c:pt>
                <c:pt idx="9">
                  <c:v>105.78879645874805</c:v>
                </c:pt>
                <c:pt idx="10">
                  <c:v>95.138713535110313</c:v>
                </c:pt>
                <c:pt idx="11">
                  <c:v>85.33660542751565</c:v>
                </c:pt>
                <c:pt idx="12">
                  <c:v>52.129219599269781</c:v>
                </c:pt>
                <c:pt idx="13">
                  <c:v>45.504560234596674</c:v>
                </c:pt>
                <c:pt idx="14">
                  <c:v>64.134270949465517</c:v>
                </c:pt>
                <c:pt idx="15">
                  <c:v>69.016008271170307</c:v>
                </c:pt>
                <c:pt idx="16">
                  <c:v>77.528998557449768</c:v>
                </c:pt>
                <c:pt idx="17">
                  <c:v>80.402423338750637</c:v>
                </c:pt>
                <c:pt idx="18">
                  <c:v>76.182868246008695</c:v>
                </c:pt>
                <c:pt idx="19">
                  <c:v>40.349401335792841</c:v>
                </c:pt>
                <c:pt idx="20">
                  <c:v>24.05160511967857</c:v>
                </c:pt>
                <c:pt idx="21">
                  <c:v>32.470929475915433</c:v>
                </c:pt>
                <c:pt idx="22">
                  <c:v>15.092251727236635</c:v>
                </c:pt>
                <c:pt idx="23">
                  <c:v>12.531887935757901</c:v>
                </c:pt>
                <c:pt idx="24">
                  <c:v>12.509451084779132</c:v>
                </c:pt>
                <c:pt idx="25">
                  <c:v>12.052068753652168</c:v>
                </c:pt>
                <c:pt idx="26">
                  <c:v>11.846636284274668</c:v>
                </c:pt>
                <c:pt idx="27">
                  <c:v>12.944201574749332</c:v>
                </c:pt>
                <c:pt idx="28">
                  <c:v>15.294586350039467</c:v>
                </c:pt>
                <c:pt idx="29">
                  <c:v>13.0044447800512</c:v>
                </c:pt>
                <c:pt idx="30">
                  <c:v>13.717071740668001</c:v>
                </c:pt>
                <c:pt idx="31">
                  <c:v>12.743559423303601</c:v>
                </c:pt>
                <c:pt idx="32">
                  <c:v>12.2112655324398</c:v>
                </c:pt>
                <c:pt idx="33">
                  <c:v>12.562816566130932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4A-4FF6-91EA-64EE6D6AA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747159095582"/>
          <c:y val="0.35976944444444448"/>
          <c:w val="0.22739268703176971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14717593286462E-2"/>
          <c:y val="3.2452447987808844E-2"/>
          <c:w val="0.63162982757699704"/>
          <c:h val="0.880466274542599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Data'!$H$8:$AP$8</c:f>
              <c:numCache>
                <c:formatCode>0</c:formatCode>
                <c:ptCount val="35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0-4322-9773-E094D739C80E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Data'!$H$5:$AP$5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0-4322-9773-E094D739C80E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Data'!$H$6:$AP$6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0-4322-9773-E094D739C80E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Data'!$H$7:$AP$7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0-4322-9773-E094D739C80E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Data'!$H$9:$AP$9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A0-4322-9773-E094D739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5252000018529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942648615568"/>
          <c:y val="0.32252421264597614"/>
          <c:w val="0.19322526850729521"/>
          <c:h val="0.35786473126079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60059369168682E-2"/>
          <c:y val="3.2963700995399949E-2"/>
          <c:w val="0.63456398475494957"/>
          <c:h val="0.87858315075879045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Data'!$D$274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33CAB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4646.6745449620948</c:v>
                </c:pt>
                <c:pt idx="1">
                  <c:v>4709.6447456603873</c:v>
                </c:pt>
                <c:pt idx="2">
                  <c:v>4741.8115370648111</c:v>
                </c:pt>
                <c:pt idx="3">
                  <c:v>4796.9985012695315</c:v>
                </c:pt>
                <c:pt idx="4">
                  <c:v>4820.8595133309873</c:v>
                </c:pt>
                <c:pt idx="5">
                  <c:v>4833.6412044650779</c:v>
                </c:pt>
                <c:pt idx="6">
                  <c:v>4846.3361301249206</c:v>
                </c:pt>
                <c:pt idx="7">
                  <c:v>4864.8560683792603</c:v>
                </c:pt>
                <c:pt idx="8">
                  <c:v>4884.7104794695124</c:v>
                </c:pt>
                <c:pt idx="9">
                  <c:v>4904.0874948135088</c:v>
                </c:pt>
                <c:pt idx="10">
                  <c:v>4921.9080237855278</c:v>
                </c:pt>
                <c:pt idx="11">
                  <c:v>4931.5692132366248</c:v>
                </c:pt>
                <c:pt idx="12">
                  <c:v>4943.9497864093064</c:v>
                </c:pt>
                <c:pt idx="13">
                  <c:v>4963.5918517820473</c:v>
                </c:pt>
                <c:pt idx="14">
                  <c:v>4980.3641393679445</c:v>
                </c:pt>
                <c:pt idx="15">
                  <c:v>4994.7882683214366</c:v>
                </c:pt>
                <c:pt idx="16">
                  <c:v>5002.9875971910178</c:v>
                </c:pt>
                <c:pt idx="17">
                  <c:v>4987.933155303057</c:v>
                </c:pt>
                <c:pt idx="18">
                  <c:v>5022.57673231832</c:v>
                </c:pt>
                <c:pt idx="19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5-440C-996C-227EC4FEFA88}"/>
            </c:ext>
          </c:extLst>
        </c:ser>
        <c:ser>
          <c:idx val="4"/>
          <c:order val="1"/>
          <c:tx>
            <c:strRef>
              <c:f>'Talnagögn | Numerical Data'!$D$273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2071.147082471155</c:v>
                </c:pt>
                <c:pt idx="1">
                  <c:v>2063.2521326491069</c:v>
                </c:pt>
                <c:pt idx="2">
                  <c:v>2055.2952194100731</c:v>
                </c:pt>
                <c:pt idx="3">
                  <c:v>2047.3695041551184</c:v>
                </c:pt>
                <c:pt idx="4">
                  <c:v>1995.5861041754997</c:v>
                </c:pt>
                <c:pt idx="5">
                  <c:v>1961.990907206776</c:v>
                </c:pt>
                <c:pt idx="6">
                  <c:v>1928.2361178634383</c:v>
                </c:pt>
                <c:pt idx="7">
                  <c:v>1894.3202395710582</c:v>
                </c:pt>
                <c:pt idx="8">
                  <c:v>1860.2417546048814</c:v>
                </c:pt>
                <c:pt idx="9">
                  <c:v>1825.9991236894296</c:v>
                </c:pt>
                <c:pt idx="10">
                  <c:v>1792.7549377725668</c:v>
                </c:pt>
                <c:pt idx="11">
                  <c:v>1757.3863735672146</c:v>
                </c:pt>
                <c:pt idx="12">
                  <c:v>1722.6472788230353</c:v>
                </c:pt>
                <c:pt idx="13">
                  <c:v>1687.7362017757173</c:v>
                </c:pt>
                <c:pt idx="14">
                  <c:v>1652.6537063186304</c:v>
                </c:pt>
                <c:pt idx="15">
                  <c:v>1617.4425304760753</c:v>
                </c:pt>
                <c:pt idx="16">
                  <c:v>1581.9655092132803</c:v>
                </c:pt>
                <c:pt idx="17">
                  <c:v>1648.3529157049816</c:v>
                </c:pt>
                <c:pt idx="18">
                  <c:v>1634.6762937068095</c:v>
                </c:pt>
                <c:pt idx="19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5-440C-996C-227EC4FEFA88}"/>
            </c:ext>
          </c:extLst>
        </c:ser>
        <c:ser>
          <c:idx val="6"/>
          <c:order val="2"/>
          <c:tx>
            <c:strRef>
              <c:f>'Talnagögn | Numerical Data'!$D$275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19.44393671132331</c:v>
                </c:pt>
                <c:pt idx="1">
                  <c:v>21.60728372667279</c:v>
                </c:pt>
                <c:pt idx="2">
                  <c:v>20.494161746509487</c:v>
                </c:pt>
                <c:pt idx="3">
                  <c:v>20.538561427802428</c:v>
                </c:pt>
                <c:pt idx="4">
                  <c:v>21.029356724530317</c:v>
                </c:pt>
                <c:pt idx="5">
                  <c:v>21.158290146929598</c:v>
                </c:pt>
                <c:pt idx="6">
                  <c:v>15.686390391163126</c:v>
                </c:pt>
                <c:pt idx="7">
                  <c:v>15.723695057829779</c:v>
                </c:pt>
                <c:pt idx="8">
                  <c:v>15.804207057829778</c:v>
                </c:pt>
                <c:pt idx="9">
                  <c:v>16.069981783977006</c:v>
                </c:pt>
                <c:pt idx="10">
                  <c:v>16.181055815110437</c:v>
                </c:pt>
                <c:pt idx="11">
                  <c:v>14.727682777528576</c:v>
                </c:pt>
                <c:pt idx="12">
                  <c:v>14.859338689513962</c:v>
                </c:pt>
                <c:pt idx="13">
                  <c:v>14.793762384685564</c:v>
                </c:pt>
                <c:pt idx="14">
                  <c:v>15.279062184685536</c:v>
                </c:pt>
                <c:pt idx="15">
                  <c:v>16.32024494228526</c:v>
                </c:pt>
                <c:pt idx="16">
                  <c:v>16.762905784685447</c:v>
                </c:pt>
                <c:pt idx="17">
                  <c:v>17.11051745135212</c:v>
                </c:pt>
                <c:pt idx="18">
                  <c:v>17.149517784685422</c:v>
                </c:pt>
                <c:pt idx="19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5-440C-996C-227EC4FEFA88}"/>
            </c:ext>
          </c:extLst>
        </c:ser>
        <c:ser>
          <c:idx val="0"/>
          <c:order val="3"/>
          <c:tx>
            <c:strRef>
              <c:f>'Talnagögn | Numerical Data'!$D$276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Data'!$W$276:$AV$276</c15:sqref>
                  </c15:fullRef>
                </c:ext>
              </c:extLst>
              <c:f>'Talnagögn | Numerical Data'!$W$276:$AP$276</c:f>
              <c:numCache>
                <c:formatCode>0</c:formatCode>
                <c:ptCount val="20"/>
                <c:pt idx="0">
                  <c:v>58.034931434503051</c:v>
                </c:pt>
                <c:pt idx="1">
                  <c:v>60.65528305337557</c:v>
                </c:pt>
                <c:pt idx="2">
                  <c:v>61.84189976890957</c:v>
                </c:pt>
                <c:pt idx="3">
                  <c:v>63.979033298388458</c:v>
                </c:pt>
                <c:pt idx="4">
                  <c:v>65.88447214720054</c:v>
                </c:pt>
                <c:pt idx="5">
                  <c:v>50.616807397479533</c:v>
                </c:pt>
                <c:pt idx="6">
                  <c:v>48.945145804830645</c:v>
                </c:pt>
                <c:pt idx="7">
                  <c:v>47.560741841224626</c:v>
                </c:pt>
                <c:pt idx="8">
                  <c:v>46.03947351728948</c:v>
                </c:pt>
                <c:pt idx="9">
                  <c:v>44.423864981987208</c:v>
                </c:pt>
                <c:pt idx="10">
                  <c:v>43.040364019391745</c:v>
                </c:pt>
                <c:pt idx="11">
                  <c:v>41.498367910940942</c:v>
                </c:pt>
                <c:pt idx="12">
                  <c:v>39.919356681767567</c:v>
                </c:pt>
                <c:pt idx="13">
                  <c:v>27.861142249306795</c:v>
                </c:pt>
                <c:pt idx="14">
                  <c:v>25.621925565550555</c:v>
                </c:pt>
                <c:pt idx="15">
                  <c:v>39.73540035554015</c:v>
                </c:pt>
                <c:pt idx="16">
                  <c:v>49.536949132187146</c:v>
                </c:pt>
                <c:pt idx="17">
                  <c:v>22.924044700903323</c:v>
                </c:pt>
                <c:pt idx="18">
                  <c:v>25.005070861631793</c:v>
                </c:pt>
                <c:pt idx="19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5-440C-996C-227EC4FEFA88}"/>
            </c:ext>
          </c:extLst>
        </c:ser>
        <c:ser>
          <c:idx val="3"/>
          <c:order val="4"/>
          <c:tx>
            <c:strRef>
              <c:f>'Talnagögn | Numerical Data'!$D$272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-146.23533417009705</c:v>
                </c:pt>
                <c:pt idx="1">
                  <c:v>-153.26012993715347</c:v>
                </c:pt>
                <c:pt idx="2">
                  <c:v>-271.22997447527723</c:v>
                </c:pt>
                <c:pt idx="3">
                  <c:v>-275.51343668429985</c:v>
                </c:pt>
                <c:pt idx="4">
                  <c:v>-288.43675180061956</c:v>
                </c:pt>
                <c:pt idx="5">
                  <c:v>-311.66248287272629</c:v>
                </c:pt>
                <c:pt idx="6">
                  <c:v>-339.33829162329857</c:v>
                </c:pt>
                <c:pt idx="7">
                  <c:v>-349.94447073587037</c:v>
                </c:pt>
                <c:pt idx="8">
                  <c:v>-368.40232096475518</c:v>
                </c:pt>
                <c:pt idx="9">
                  <c:v>-391.24425872542639</c:v>
                </c:pt>
                <c:pt idx="10">
                  <c:v>-416.62145516489073</c:v>
                </c:pt>
                <c:pt idx="11">
                  <c:v>-440.63094788351214</c:v>
                </c:pt>
                <c:pt idx="12">
                  <c:v>-479.08671814679565</c:v>
                </c:pt>
                <c:pt idx="13">
                  <c:v>-508.4628813333693</c:v>
                </c:pt>
                <c:pt idx="14">
                  <c:v>-509.99055054529128</c:v>
                </c:pt>
                <c:pt idx="15">
                  <c:v>-513.99765483319788</c:v>
                </c:pt>
                <c:pt idx="16">
                  <c:v>-516.40687686317438</c:v>
                </c:pt>
                <c:pt idx="17">
                  <c:v>-545.81520571977512</c:v>
                </c:pt>
                <c:pt idx="18">
                  <c:v>-536.85907215306759</c:v>
                </c:pt>
                <c:pt idx="19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5-440C-996C-227EC4FEF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6.37784167058272E-3"/>
              <c:y val="0.14187652415823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972746528385"/>
          <c:y val="0.33243243562108971"/>
          <c:w val="0.13575235995835319"/>
          <c:h val="0.34712169315914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81-4886-AD98-34F7DB5D61DB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81-4886-AD98-34F7DB5D61DB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81-4886-AD98-34F7DB5D61DB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81-4886-AD98-34F7DB5D61DB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881-4886-AD98-34F7DB5D61DB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 baseline="0"/>
                      <a:t>
</a:t>
                    </a:r>
                    <a:fld id="{A9EA2292-6204-4278-A742-C0DC2D3ED94D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881-4886-AD98-34F7DB5D61DB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/>
                      <a:t>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881-4886-AD98-34F7DB5D61DB}"/>
                </c:ext>
              </c:extLst>
            </c:dLbl>
            <c:dLbl>
              <c:idx val="2"/>
              <c:layout>
                <c:manualLayout>
                  <c:x val="-0.20763351709731526"/>
                  <c:y val="-0.163955969979064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CO₂e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881-4886-AD98-34F7DB5D61DB}"/>
                </c:ext>
              </c:extLst>
            </c:dLbl>
            <c:dLbl>
              <c:idx val="3"/>
              <c:layout>
                <c:manualLayout>
                  <c:x val="0.20126726928619496"/>
                  <c:y val="-5.060426829452015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2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881-4886-AD98-34F7DB5D61DB}"/>
                </c:ext>
              </c:extLst>
            </c:dLbl>
            <c:dLbl>
              <c:idx val="4"/>
              <c:layout>
                <c:manualLayout>
                  <c:x val="-0.16623968038318002"/>
                  <c:y val="0.149000123013661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/>
                      <a:t>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881-4886-AD98-34F7DB5D6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Emissions'!$AI$8:$AI$12</c:f>
              <c:strCache>
                <c:ptCount val="5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Land use, Land-Use Change and Forestry</c:v>
                </c:pt>
                <c:pt idx="4">
                  <c:v>Waste</c:v>
                </c:pt>
              </c:strCache>
            </c:strRef>
          </c:cat>
          <c:val>
            <c:numRef>
              <c:f>'Losun | Emissions'!$F$8:$F$12</c:f>
              <c:numCache>
                <c:formatCode>0</c:formatCode>
                <c:ptCount val="5"/>
                <c:pt idx="0">
                  <c:v>1866.4764601639613</c:v>
                </c:pt>
                <c:pt idx="1">
                  <c:v>2008.2196872552088</c:v>
                </c:pt>
                <c:pt idx="2">
                  <c:v>661.73982386409887</c:v>
                </c:pt>
                <c:pt idx="3">
                  <c:v>6215.9199783937211</c:v>
                </c:pt>
                <c:pt idx="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81-4886-AD98-34F7DB5D6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/>
              <a:t>Excl.</a:t>
            </a:r>
            <a:r>
              <a:rPr lang="is-IS" sz="1200" baseline="0"/>
              <a:t> LULUCF</a:t>
            </a:r>
            <a:endParaRPr lang="is-IS" sz="1200"/>
          </a:p>
        </c:rich>
      </c:tx>
      <c:layout>
        <c:manualLayout>
          <c:xMode val="edge"/>
          <c:yMode val="edge"/>
          <c:x val="0.42989024999955422"/>
          <c:y val="0.5450385775760541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C-43E8-851D-371108A4A8BC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3C-43E8-851D-371108A4A8BC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3C-43E8-851D-371108A4A8BC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C-43E8-851D-371108A4A8BC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F3C-43E8-851D-371108A4A8BC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2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 b="0"/>
                      <a:t>42%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F3C-43E8-851D-371108A4A8BC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F3C-43E8-851D-371108A4A8BC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F3C-43E8-851D-371108A4A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Emissions'!$AI$20:$AI$23</c:f>
              <c:strCache>
                <c:ptCount val="4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'Losun | Emissions'!$F$20:$F$23</c:f>
              <c:numCache>
                <c:formatCode>0</c:formatCode>
                <c:ptCount val="4"/>
                <c:pt idx="0">
                  <c:v>1866.4764601639613</c:v>
                </c:pt>
                <c:pt idx="1">
                  <c:v>2008.2196872552088</c:v>
                </c:pt>
                <c:pt idx="2">
                  <c:v>661.73982386409887</c:v>
                </c:pt>
                <c:pt idx="3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3C-43E8-851D-371108A4A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688840537762122E-2"/>
          <c:w val="0.64247394439772698"/>
          <c:h val="0.88327890807105924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Data'!$H$8:$AP$8</c:f>
              <c:numCache>
                <c:formatCode>0</c:formatCode>
                <c:ptCount val="35"/>
                <c:pt idx="0">
                  <c:v>6686.4543136073526</c:v>
                </c:pt>
                <c:pt idx="1">
                  <c:v>6685.0202235176966</c:v>
                </c:pt>
                <c:pt idx="2">
                  <c:v>6663.2169067697378</c:v>
                </c:pt>
                <c:pt idx="3">
                  <c:v>6669.3083738159949</c:v>
                </c:pt>
                <c:pt idx="4">
                  <c:v>6657.1923183121935</c:v>
                </c:pt>
                <c:pt idx="5">
                  <c:v>6639.2515600137749</c:v>
                </c:pt>
                <c:pt idx="6">
                  <c:v>6631.0041889278118</c:v>
                </c:pt>
                <c:pt idx="7">
                  <c:v>6623.2007102006746</c:v>
                </c:pt>
                <c:pt idx="8">
                  <c:v>6621.2202179679643</c:v>
                </c:pt>
                <c:pt idx="9">
                  <c:v>6626.2895909170184</c:v>
                </c:pt>
                <c:pt idx="10">
                  <c:v>6627.0917098431273</c:v>
                </c:pt>
                <c:pt idx="11">
                  <c:v>6635.616915880727</c:v>
                </c:pt>
                <c:pt idx="12">
                  <c:v>6650.7542966275896</c:v>
                </c:pt>
                <c:pt idx="13">
                  <c:v>6645.9310075022076</c:v>
                </c:pt>
                <c:pt idx="14">
                  <c:v>6648.2752466564434</c:v>
                </c:pt>
                <c:pt idx="15">
                  <c:v>6649.0651614089793</c:v>
                </c:pt>
                <c:pt idx="16">
                  <c:v>6701.8993151523891</c:v>
                </c:pt>
                <c:pt idx="17">
                  <c:v>6608.2128435150253</c:v>
                </c:pt>
                <c:pt idx="18">
                  <c:v>6653.3721634665408</c:v>
                </c:pt>
                <c:pt idx="19">
                  <c:v>6614.9226945775981</c:v>
                </c:pt>
                <c:pt idx="20">
                  <c:v>6555.7447263435361</c:v>
                </c:pt>
                <c:pt idx="21">
                  <c:v>6499.8654925610545</c:v>
                </c:pt>
                <c:pt idx="22">
                  <c:v>6472.5162741135027</c:v>
                </c:pt>
                <c:pt idx="23">
                  <c:v>6438.3935936847574</c:v>
                </c:pt>
                <c:pt idx="24">
                  <c:v>6399.3362065434758</c:v>
                </c:pt>
                <c:pt idx="25">
                  <c:v>6357.262926227706</c:v>
                </c:pt>
                <c:pt idx="26">
                  <c:v>6304.5506896087963</c:v>
                </c:pt>
                <c:pt idx="27">
                  <c:v>6242.2890424568277</c:v>
                </c:pt>
                <c:pt idx="28">
                  <c:v>6185.5200768583882</c:v>
                </c:pt>
                <c:pt idx="29">
                  <c:v>6163.9282828915193</c:v>
                </c:pt>
                <c:pt idx="30">
                  <c:v>6154.2887892621393</c:v>
                </c:pt>
                <c:pt idx="31">
                  <c:v>6134.8460844579959</c:v>
                </c:pt>
                <c:pt idx="32">
                  <c:v>6130.5054274405193</c:v>
                </c:pt>
                <c:pt idx="33">
                  <c:v>6162.5485425183797</c:v>
                </c:pt>
                <c:pt idx="34">
                  <c:v>6215.9199783937211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F-499F-A06E-7DC33D607B13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Data'!$H$6:$AP$6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F-499F-A06E-7DC33D607B13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Data'!$H$5:$AP$5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F-499F-A06E-7DC33D607B13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Data'!$H$7:$AP$7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F-499F-A06E-7DC33D607B13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Data'!$H$9:$AP$9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F-499F-A06E-7DC33D607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3.7186073606096316E-4"/>
              <c:y val="0.2346657429445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055220039245"/>
          <c:y val="0.31298593714131723"/>
          <c:w val="0.12733022449863671"/>
          <c:h val="0.37402812571736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487664814371541E-2"/>
          <c:w val="0.6440920673750733"/>
          <c:h val="0.88401990867901015"/>
        </c:manualLayout>
      </c:layout>
      <c:lineChart>
        <c:grouping val="standard"/>
        <c:varyColors val="0"/>
        <c:ser>
          <c:idx val="1"/>
          <c:order val="0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Data'!$H$6:$AP$6</c:f>
              <c:numCache>
                <c:formatCode>0</c:formatCode>
                <c:ptCount val="35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B-4912-925C-4AF53F0BA1A7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Data'!$H$5:$AP$5</c:f>
              <c:numCache>
                <c:formatCode>0</c:formatCode>
                <c:ptCount val="35"/>
                <c:pt idx="0">
                  <c:v>1840.5668537237138</c:v>
                </c:pt>
                <c:pt idx="1">
                  <c:v>1755.4732996317439</c:v>
                </c:pt>
                <c:pt idx="2">
                  <c:v>1899.1391058089318</c:v>
                </c:pt>
                <c:pt idx="3">
                  <c:v>2003.7694924542652</c:v>
                </c:pt>
                <c:pt idx="4">
                  <c:v>1952.6028791275294</c:v>
                </c:pt>
                <c:pt idx="5">
                  <c:v>2057.6670020680567</c:v>
                </c:pt>
                <c:pt idx="6">
                  <c:v>2113.0118142275023</c:v>
                </c:pt>
                <c:pt idx="7">
                  <c:v>2152.8547331884565</c:v>
                </c:pt>
                <c:pt idx="8">
                  <c:v>2146.0406512111267</c:v>
                </c:pt>
                <c:pt idx="9">
                  <c:v>2202.6057569852974</c:v>
                </c:pt>
                <c:pt idx="10">
                  <c:v>2184.7135412091443</c:v>
                </c:pt>
                <c:pt idx="11">
                  <c:v>2073.034106493134</c:v>
                </c:pt>
                <c:pt idx="12">
                  <c:v>2182.7454647845479</c:v>
                </c:pt>
                <c:pt idx="13">
                  <c:v>2171.4373330937051</c:v>
                </c:pt>
                <c:pt idx="14">
                  <c:v>2269.9344299629647</c:v>
                </c:pt>
                <c:pt idx="15">
                  <c:v>2156.3342974088182</c:v>
                </c:pt>
                <c:pt idx="16">
                  <c:v>2220.6443111544882</c:v>
                </c:pt>
                <c:pt idx="17">
                  <c:v>2361.9627787928257</c:v>
                </c:pt>
                <c:pt idx="18">
                  <c:v>2233.9375425362132</c:v>
                </c:pt>
                <c:pt idx="19">
                  <c:v>2136.2397380842954</c:v>
                </c:pt>
                <c:pt idx="20">
                  <c:v>2026.1766407938171</c:v>
                </c:pt>
                <c:pt idx="21">
                  <c:v>1904.695551087807</c:v>
                </c:pt>
                <c:pt idx="22">
                  <c:v>1855.7178385810814</c:v>
                </c:pt>
                <c:pt idx="23">
                  <c:v>1820.6006226971001</c:v>
                </c:pt>
                <c:pt idx="24">
                  <c:v>1828.3398736806594</c:v>
                </c:pt>
                <c:pt idx="25">
                  <c:v>1860.0110590129505</c:v>
                </c:pt>
                <c:pt idx="26">
                  <c:v>1842.7468515363696</c:v>
                </c:pt>
                <c:pt idx="27">
                  <c:v>1877.112019765161</c:v>
                </c:pt>
                <c:pt idx="28">
                  <c:v>1922.5433969988646</c:v>
                </c:pt>
                <c:pt idx="29">
                  <c:v>1869.5262352832885</c:v>
                </c:pt>
                <c:pt idx="30">
                  <c:v>1669.0375785598842</c:v>
                </c:pt>
                <c:pt idx="31">
                  <c:v>1757.3732846621065</c:v>
                </c:pt>
                <c:pt idx="32">
                  <c:v>1814.1483995976807</c:v>
                </c:pt>
                <c:pt idx="33">
                  <c:v>1781.7503964892981</c:v>
                </c:pt>
                <c:pt idx="34">
                  <c:v>1866.4764601639613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B-4912-925C-4AF53F0BA1A7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Data'!$H$7:$AP$7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B-4912-925C-4AF53F0BA1A7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Data'!$H$9:$AP$9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B-4912-925C-4AF53F0BA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3.7186073606096316E-4"/>
              <c:y val="0.233870174187506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6374130418162"/>
          <c:y val="0.35305606156706243"/>
          <c:w val="0.12733022449863671"/>
          <c:h val="0.31106296676462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baseline="0"/>
              <a:t>án losunar frá</a:t>
            </a:r>
          </a:p>
          <a:p>
            <a:pPr>
              <a:defRPr/>
            </a:pPr>
            <a:r>
              <a:rPr lang="is-IS" sz="1200" b="0" baseline="0"/>
              <a:t>landnotkun</a:t>
            </a:r>
            <a:endParaRPr lang="is-IS" sz="1200" b="0"/>
          </a:p>
        </c:rich>
      </c:tx>
      <c:layout>
        <c:manualLayout>
          <c:xMode val="edge"/>
          <c:yMode val="edge"/>
          <c:x val="0.53995237198546964"/>
          <c:y val="0.5396108950128717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8060039768099213"/>
          <c:y val="0.13654100573750552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1-4020-91D2-3FE893339C6A}"/>
              </c:ext>
            </c:extLst>
          </c:dPt>
          <c:dPt>
            <c:idx val="1"/>
            <c:bubble3D val="0"/>
            <c:spPr>
              <a:solidFill>
                <a:srgbClr val="99E5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11-4020-91D2-3FE893339C6A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11-4020-91D2-3FE893339C6A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1-4020-91D2-3FE893339C6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11-4020-91D2-3FE893339C6A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411-4020-91D2-3FE893339C6A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411-4020-91D2-3FE893339C6A}"/>
              </c:ext>
            </c:extLst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411-4020-91D2-3FE893339C6A}"/>
              </c:ext>
            </c:extLst>
          </c:dPt>
          <c:dLbls>
            <c:dLbl>
              <c:idx val="0"/>
              <c:layout>
                <c:manualLayout>
                  <c:x val="0.21339652491269787"/>
                  <c:y val="-0.1850414099561446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765985460117876"/>
                      <c:h val="0.170556629962605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411-4020-91D2-3FE893339C6A}"/>
                </c:ext>
              </c:extLst>
            </c:dLbl>
            <c:dLbl>
              <c:idx val="1"/>
              <c:layout>
                <c:manualLayout>
                  <c:x val="0.17710509313204451"/>
                  <c:y val="0.1121644066456078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411-4020-91D2-3FE893339C6A}"/>
                </c:ext>
              </c:extLst>
            </c:dLbl>
            <c:dLbl>
              <c:idx val="2"/>
              <c:layout>
                <c:manualLayout>
                  <c:x val="-0.16348961293616587"/>
                  <c:y val="0.1350171187243751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132101768487149"/>
                      <c:h val="0.151500924999521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411-4020-91D2-3FE893339C6A}"/>
                </c:ext>
              </c:extLst>
            </c:dLbl>
            <c:dLbl>
              <c:idx val="3"/>
              <c:layout>
                <c:manualLayout>
                  <c:x val="-0.192377529522923"/>
                  <c:y val="4.868520478080520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2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526057047496488"/>
                      <c:h val="0.152858851506389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411-4020-91D2-3FE893339C6A}"/>
                </c:ext>
              </c:extLst>
            </c:dLbl>
            <c:dLbl>
              <c:idx val="4"/>
              <c:layout>
                <c:manualLayout>
                  <c:x val="-0.24965614799746447"/>
                  <c:y val="3.0805262639680385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521273513253661"/>
                      <c:h val="0.176733983422089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411-4020-91D2-3FE893339C6A}"/>
                </c:ext>
              </c:extLst>
            </c:dLbl>
            <c:dLbl>
              <c:idx val="5"/>
              <c:layout>
                <c:manualLayout>
                  <c:x val="-0.18888321704498234"/>
                  <c:y val="-7.4836531151488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411-4020-91D2-3FE893339C6A}"/>
                </c:ext>
              </c:extLst>
            </c:dLbl>
            <c:dLbl>
              <c:idx val="6"/>
              <c:layout>
                <c:manualLayout>
                  <c:x val="-0.29533877915171552"/>
                  <c:y val="-0.2456682513370007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411-4020-91D2-3FE893339C6A}"/>
                </c:ext>
              </c:extLst>
            </c:dLbl>
            <c:dLbl>
              <c:idx val="7"/>
              <c:layout>
                <c:manualLayout>
                  <c:x val="-0.11259438594330469"/>
                  <c:y val="-0.189464067521390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EAD98EE4-4514-4DE2-97CA-A23A9814B150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pPr>
                      <a:defRPr sz="1000"/>
                    </a:pPr>
                    <a:fld id="{0E7E8CEF-C8A2-41DF-9753-C977B591FE4C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411-4020-91D2-3FE893339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Emissions'!$E$148:$E$155</c:f>
              <c:strCache>
                <c:ptCount val="8"/>
                <c:pt idx="0">
                  <c:v>Álframleiðsla</c:v>
                </c:pt>
                <c:pt idx="1">
                  <c:v>Vegasamgöngur</c:v>
                </c:pt>
                <c:pt idx="2">
                  <c:v>Landbúnaður</c:v>
                </c:pt>
                <c:pt idx="3">
                  <c:v>Fiskiskip</c:v>
                </c:pt>
                <c:pt idx="4">
                  <c:v>Kísil- og kísilmálmframleiðsla</c:v>
                </c:pt>
                <c:pt idx="5">
                  <c:v>Úrgangur</c:v>
                </c:pt>
                <c:pt idx="6">
                  <c:v>Jarðvarmavirkjanir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1360.4102725798757</c:v>
                </c:pt>
                <c:pt idx="1">
                  <c:v>905.50742448156177</c:v>
                </c:pt>
                <c:pt idx="2">
                  <c:v>661.73982386409887</c:v>
                </c:pt>
                <c:pt idx="3">
                  <c:v>520.01881128620573</c:v>
                </c:pt>
                <c:pt idx="4">
                  <c:v>527.31915978550001</c:v>
                </c:pt>
                <c:pt idx="5">
                  <c:v>242.60749287449426</c:v>
                </c:pt>
                <c:pt idx="6">
                  <c:v>223.29619818990452</c:v>
                </c:pt>
                <c:pt idx="7">
                  <c:v>338.14428109612163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411-4020-91D2-3FE893339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4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excl. LULUCF</a:t>
            </a:r>
          </a:p>
        </c:rich>
      </c:tx>
      <c:layout>
        <c:manualLayout>
          <c:xMode val="edge"/>
          <c:yMode val="edge"/>
          <c:x val="0.53503475920441679"/>
          <c:y val="0.565944926263293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719731799255066"/>
          <c:y val="0.13072826965943923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96-4040-86E2-666577510F2C}"/>
              </c:ext>
            </c:extLst>
          </c:dPt>
          <c:dPt>
            <c:idx val="1"/>
            <c:bubble3D val="0"/>
            <c:spPr>
              <a:solidFill>
                <a:srgbClr val="99E5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96-4040-86E2-666577510F2C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96-4040-86E2-666577510F2C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96-4040-86E2-666577510F2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96-4040-86E2-666577510F2C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C96-4040-86E2-666577510F2C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C96-4040-86E2-666577510F2C}"/>
              </c:ext>
            </c:extLst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C96-4040-86E2-666577510F2C}"/>
              </c:ext>
            </c:extLst>
          </c:dPt>
          <c:dLbls>
            <c:dLbl>
              <c:idx val="0"/>
              <c:layout>
                <c:manualLayout>
                  <c:x val="0.18598460521429064"/>
                  <c:y val="-0.2072649318390586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35472332379527"/>
                      <c:h val="0.1616672021360913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C96-4040-86E2-666577510F2C}"/>
                </c:ext>
              </c:extLst>
            </c:dLbl>
            <c:dLbl>
              <c:idx val="1"/>
              <c:layout>
                <c:manualLayout>
                  <c:x val="0.17710509313204451"/>
                  <c:y val="0.1121644066456078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C96-4040-86E2-666577510F2C}"/>
                </c:ext>
              </c:extLst>
            </c:dLbl>
            <c:dLbl>
              <c:idx val="2"/>
              <c:layout>
                <c:manualLayout>
                  <c:x val="-0.16348961293616587"/>
                  <c:y val="0.1350171187243751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132101768487149"/>
                      <c:h val="0.151500924999521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C96-4040-86E2-666577510F2C}"/>
                </c:ext>
              </c:extLst>
            </c:dLbl>
            <c:dLbl>
              <c:idx val="3"/>
              <c:layout>
                <c:manualLayout>
                  <c:x val="-0.192377529522923"/>
                  <c:y val="4.868520478080520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2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526057047496488"/>
                      <c:h val="0.152858851506389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C96-4040-86E2-666577510F2C}"/>
                </c:ext>
              </c:extLst>
            </c:dLbl>
            <c:dLbl>
              <c:idx val="4"/>
              <c:layout>
                <c:manualLayout>
                  <c:x val="-0.31186759541272802"/>
                  <c:y val="1.5207208885708595E-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 b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42508250539541"/>
                      <c:h val="0.1767340541634893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C96-4040-86E2-666577510F2C}"/>
                </c:ext>
              </c:extLst>
            </c:dLbl>
            <c:dLbl>
              <c:idx val="5"/>
              <c:layout>
                <c:manualLayout>
                  <c:x val="-0.18888321704498234"/>
                  <c:y val="-7.4836531151488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C96-4040-86E2-666577510F2C}"/>
                </c:ext>
              </c:extLst>
            </c:dLbl>
            <c:dLbl>
              <c:idx val="6"/>
              <c:layout>
                <c:manualLayout>
                  <c:x val="-0.29533877915171552"/>
                  <c:y val="-0.2456682513370007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2C96-4040-86E2-666577510F2C}"/>
                </c:ext>
              </c:extLst>
            </c:dLbl>
            <c:dLbl>
              <c:idx val="7"/>
              <c:layout>
                <c:manualLayout>
                  <c:x val="-0.11259438594330469"/>
                  <c:y val="-0.189464067521390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D98EE4-4514-4DE2-97CA-A23A9814B15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0E7E8CEF-C8A2-41DF-9753-C977B591FE4C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2C96-4040-86E2-666577510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Emissions'!$AI$148:$AI$155</c:f>
              <c:strCache>
                <c:ptCount val="8"/>
                <c:pt idx="0">
                  <c:v>Aluminium Production</c:v>
                </c:pt>
                <c:pt idx="1">
                  <c:v>Road Transport</c:v>
                </c:pt>
                <c:pt idx="2">
                  <c:v>Agriculture</c:v>
                </c:pt>
                <c:pt idx="3">
                  <c:v>Fishing</c:v>
                </c:pt>
                <c:pt idx="4">
                  <c:v>Ferrosilicon and Silicon Metal Production</c:v>
                </c:pt>
                <c:pt idx="5">
                  <c:v>Waste</c:v>
                </c:pt>
                <c:pt idx="6">
                  <c:v>Geothermal Energy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1360.4102725798757</c:v>
                </c:pt>
                <c:pt idx="1">
                  <c:v>905.50742448156177</c:v>
                </c:pt>
                <c:pt idx="2">
                  <c:v>661.73982386409887</c:v>
                </c:pt>
                <c:pt idx="3">
                  <c:v>520.01881128620573</c:v>
                </c:pt>
                <c:pt idx="4">
                  <c:v>527.31915978550001</c:v>
                </c:pt>
                <c:pt idx="5">
                  <c:v>242.60749287449426</c:v>
                </c:pt>
                <c:pt idx="6">
                  <c:v>223.29619818990452</c:v>
                </c:pt>
                <c:pt idx="7">
                  <c:v>338.14428109612163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96-4040-86E2-66657751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4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Excl. LULUCF</a:t>
            </a:r>
          </a:p>
        </c:rich>
      </c:tx>
      <c:layout>
        <c:manualLayout>
          <c:xMode val="edge"/>
          <c:yMode val="edge"/>
          <c:x val="0.73428063017416467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5902072307530476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Data'!$E$26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1-4C8C-962D-455EAD95C32D}"/>
            </c:ext>
          </c:extLst>
        </c:ser>
        <c:ser>
          <c:idx val="1"/>
          <c:order val="1"/>
          <c:tx>
            <c:strRef>
              <c:f>'Talnagögn | Numerical Data'!$E$24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99E5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Data'!$H$24:$AV$24</c15:sqref>
                  </c15:fullRef>
                </c:ext>
              </c:extLst>
              <c:f>'Talnagögn | Numerical Data'!$H$24:$AP$24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1-4C8C-962D-455EAD95C32D}"/>
            </c:ext>
          </c:extLst>
        </c:ser>
        <c:ser>
          <c:idx val="5"/>
          <c:order val="2"/>
          <c:tx>
            <c:strRef>
              <c:f>'Talnagögn | Numerical Data'!$E$28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C1-4C8C-962D-455EAD95C32D}"/>
            </c:ext>
          </c:extLst>
        </c:ser>
        <c:ser>
          <c:idx val="0"/>
          <c:order val="3"/>
          <c:tx>
            <c:strRef>
              <c:f>'Talnagögn | Numerical Data'!$E$23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Data'!$H$23:$AV$23</c15:sqref>
                  </c15:fullRef>
                </c:ext>
              </c:extLst>
              <c:f>'Talnagögn | Numerical Data'!$H$23:$AP$23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C1-4C8C-962D-455EAD95C32D}"/>
            </c:ext>
          </c:extLst>
        </c:ser>
        <c:ser>
          <c:idx val="4"/>
          <c:order val="4"/>
          <c:tx>
            <c:strRef>
              <c:f>'Talnagögn | Numerical Data'!$E$27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C1-4C8C-962D-455EAD95C32D}"/>
            </c:ext>
          </c:extLst>
        </c:ser>
        <c:ser>
          <c:idx val="6"/>
          <c:order val="5"/>
          <c:tx>
            <c:strRef>
              <c:f>'Talnagögn | Numerical Data'!$E$29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C1-4C8C-962D-455EAD95C32D}"/>
            </c:ext>
          </c:extLst>
        </c:ser>
        <c:ser>
          <c:idx val="2"/>
          <c:order val="6"/>
          <c:tx>
            <c:strRef>
              <c:f>'Talnagögn | Numerical Data'!$E$25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C1-4C8C-962D-455EAD95C32D}"/>
            </c:ext>
          </c:extLst>
        </c:ser>
        <c:ser>
          <c:idx val="7"/>
          <c:order val="7"/>
          <c:tx>
            <c:strRef>
              <c:f>'Talnagögn | Numerical Data'!$E$30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595.45739247622714</c:v>
                </c:pt>
                <c:pt idx="1">
                  <c:v>499.66442876602105</c:v>
                </c:pt>
                <c:pt idx="2">
                  <c:v>544.53432620945705</c:v>
                </c:pt>
                <c:pt idx="3">
                  <c:v>573.82575635946887</c:v>
                </c:pt>
                <c:pt idx="4">
                  <c:v>544.80409080414756</c:v>
                </c:pt>
                <c:pt idx="5">
                  <c:v>585.26516757735089</c:v>
                </c:pt>
                <c:pt idx="6">
                  <c:v>658.04598838150196</c:v>
                </c:pt>
                <c:pt idx="7">
                  <c:v>698.21957798422318</c:v>
                </c:pt>
                <c:pt idx="8">
                  <c:v>694.00455315644058</c:v>
                </c:pt>
                <c:pt idx="9">
                  <c:v>732.70237563078854</c:v>
                </c:pt>
                <c:pt idx="10">
                  <c:v>661.86397624816163</c:v>
                </c:pt>
                <c:pt idx="11">
                  <c:v>696.41456441810351</c:v>
                </c:pt>
                <c:pt idx="12">
                  <c:v>667.48351863951348</c:v>
                </c:pt>
                <c:pt idx="13">
                  <c:v>615.43430847448781</c:v>
                </c:pt>
                <c:pt idx="14">
                  <c:v>695.08772631745114</c:v>
                </c:pt>
                <c:pt idx="15">
                  <c:v>648.02148556079374</c:v>
                </c:pt>
                <c:pt idx="16">
                  <c:v>676.497597785989</c:v>
                </c:pt>
                <c:pt idx="17">
                  <c:v>676.40756696026438</c:v>
                </c:pt>
                <c:pt idx="18">
                  <c:v>620.05275287547738</c:v>
                </c:pt>
                <c:pt idx="19">
                  <c:v>458.82342903746667</c:v>
                </c:pt>
                <c:pt idx="20">
                  <c:v>421.65368015960848</c:v>
                </c:pt>
                <c:pt idx="21">
                  <c:v>432.22470816584155</c:v>
                </c:pt>
                <c:pt idx="22">
                  <c:v>390.42263061576614</c:v>
                </c:pt>
                <c:pt idx="23">
                  <c:v>402.96928716603179</c:v>
                </c:pt>
                <c:pt idx="24">
                  <c:v>388.09191683210156</c:v>
                </c:pt>
                <c:pt idx="25">
                  <c:v>407.12922450320639</c:v>
                </c:pt>
                <c:pt idx="26">
                  <c:v>441.72699591361652</c:v>
                </c:pt>
                <c:pt idx="27">
                  <c:v>416.56125049123511</c:v>
                </c:pt>
                <c:pt idx="28">
                  <c:v>425.7446517664921</c:v>
                </c:pt>
                <c:pt idx="29">
                  <c:v>419.73467366709519</c:v>
                </c:pt>
                <c:pt idx="30">
                  <c:v>357.23928957565113</c:v>
                </c:pt>
                <c:pt idx="31">
                  <c:v>330.61837663919687</c:v>
                </c:pt>
                <c:pt idx="32">
                  <c:v>367.88107754386965</c:v>
                </c:pt>
                <c:pt idx="33">
                  <c:v>328.36268530630332</c:v>
                </c:pt>
                <c:pt idx="34">
                  <c:v>338.14428109612163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C1-4C8C-962D-455EAD95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36821227420243"/>
          <c:y val="0.2110455459424167"/>
          <c:w val="0.29903699925620941"/>
          <c:h val="0.598832725029473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Excl. LULUCF</a:t>
            </a:r>
          </a:p>
        </c:rich>
      </c:tx>
      <c:layout>
        <c:manualLayout>
          <c:xMode val="edge"/>
          <c:yMode val="edge"/>
          <c:x val="0.79395161192177099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56600153303645639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Data'!$E$26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5-4F87-A671-AB75E12F89E2}"/>
            </c:ext>
          </c:extLst>
        </c:ser>
        <c:ser>
          <c:idx val="1"/>
          <c:order val="1"/>
          <c:tx>
            <c:strRef>
              <c:f>'Talnagögn | Numerical Data'!$E$24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Data'!$H$24:$AV$24</c15:sqref>
                  </c15:fullRef>
                </c:ext>
              </c:extLst>
              <c:f>'Talnagögn | Numerical Data'!$H$24:$AP$24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5-4F87-A671-AB75E12F89E2}"/>
            </c:ext>
          </c:extLst>
        </c:ser>
        <c:ser>
          <c:idx val="5"/>
          <c:order val="2"/>
          <c:tx>
            <c:strRef>
              <c:f>'Talnagögn | Numerical Data'!$E$28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5-4F87-A671-AB75E12F89E2}"/>
            </c:ext>
          </c:extLst>
        </c:ser>
        <c:ser>
          <c:idx val="0"/>
          <c:order val="3"/>
          <c:tx>
            <c:strRef>
              <c:f>'Talnagögn | Numerical Data'!$E$23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Data'!$H$23:$AV$23</c15:sqref>
                  </c15:fullRef>
                </c:ext>
              </c:extLst>
              <c:f>'Talnagögn | Numerical Data'!$H$23:$AP$23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35-4F87-A671-AB75E12F89E2}"/>
            </c:ext>
          </c:extLst>
        </c:ser>
        <c:ser>
          <c:idx val="4"/>
          <c:order val="4"/>
          <c:tx>
            <c:strRef>
              <c:f>'Talnagögn | Numerical Data'!$E$27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35-4F87-A671-AB75E12F89E2}"/>
            </c:ext>
          </c:extLst>
        </c:ser>
        <c:ser>
          <c:idx val="7"/>
          <c:order val="5"/>
          <c:tx>
            <c:strRef>
              <c:f>'Talnagögn | Numerical Data'!$E$30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595.45739247622714</c:v>
                </c:pt>
                <c:pt idx="1">
                  <c:v>499.66442876602105</c:v>
                </c:pt>
                <c:pt idx="2">
                  <c:v>544.53432620945705</c:v>
                </c:pt>
                <c:pt idx="3">
                  <c:v>573.82575635946887</c:v>
                </c:pt>
                <c:pt idx="4">
                  <c:v>544.80409080414756</c:v>
                </c:pt>
                <c:pt idx="5">
                  <c:v>585.26516757735089</c:v>
                </c:pt>
                <c:pt idx="6">
                  <c:v>658.04598838150196</c:v>
                </c:pt>
                <c:pt idx="7">
                  <c:v>698.21957798422318</c:v>
                </c:pt>
                <c:pt idx="8">
                  <c:v>694.00455315644058</c:v>
                </c:pt>
                <c:pt idx="9">
                  <c:v>732.70237563078854</c:v>
                </c:pt>
                <c:pt idx="10">
                  <c:v>661.86397624816163</c:v>
                </c:pt>
                <c:pt idx="11">
                  <c:v>696.41456441810351</c:v>
                </c:pt>
                <c:pt idx="12">
                  <c:v>667.48351863951348</c:v>
                </c:pt>
                <c:pt idx="13">
                  <c:v>615.43430847448781</c:v>
                </c:pt>
                <c:pt idx="14">
                  <c:v>695.08772631745114</c:v>
                </c:pt>
                <c:pt idx="15">
                  <c:v>648.02148556079374</c:v>
                </c:pt>
                <c:pt idx="16">
                  <c:v>676.497597785989</c:v>
                </c:pt>
                <c:pt idx="17">
                  <c:v>676.40756696026438</c:v>
                </c:pt>
                <c:pt idx="18">
                  <c:v>620.05275287547738</c:v>
                </c:pt>
                <c:pt idx="19">
                  <c:v>458.82342903746667</c:v>
                </c:pt>
                <c:pt idx="20">
                  <c:v>421.65368015960848</c:v>
                </c:pt>
                <c:pt idx="21">
                  <c:v>432.22470816584155</c:v>
                </c:pt>
                <c:pt idx="22">
                  <c:v>390.42263061576614</c:v>
                </c:pt>
                <c:pt idx="23">
                  <c:v>402.96928716603179</c:v>
                </c:pt>
                <c:pt idx="24">
                  <c:v>388.09191683210156</c:v>
                </c:pt>
                <c:pt idx="25">
                  <c:v>407.12922450320639</c:v>
                </c:pt>
                <c:pt idx="26">
                  <c:v>441.72699591361652</c:v>
                </c:pt>
                <c:pt idx="27">
                  <c:v>416.56125049123511</c:v>
                </c:pt>
                <c:pt idx="28">
                  <c:v>425.7446517664921</c:v>
                </c:pt>
                <c:pt idx="29">
                  <c:v>419.73467366709519</c:v>
                </c:pt>
                <c:pt idx="30">
                  <c:v>357.23928957565113</c:v>
                </c:pt>
                <c:pt idx="31">
                  <c:v>330.61837663919687</c:v>
                </c:pt>
                <c:pt idx="32">
                  <c:v>367.88107754386965</c:v>
                </c:pt>
                <c:pt idx="33">
                  <c:v>328.36268530630332</c:v>
                </c:pt>
                <c:pt idx="34">
                  <c:v>338.14428109612163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35-4F87-A671-AB75E12F89E2}"/>
            </c:ext>
          </c:extLst>
        </c:ser>
        <c:ser>
          <c:idx val="6"/>
          <c:order val="6"/>
          <c:tx>
            <c:strRef>
              <c:f>'Talnagögn | Numerical Data'!$E$29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212.18369090796648</c:v>
                </c:pt>
                <c:pt idx="1">
                  <c:v>216.74178014124368</c:v>
                </c:pt>
                <c:pt idx="2">
                  <c:v>230.19436724078426</c:v>
                </c:pt>
                <c:pt idx="3">
                  <c:v>241.43118007020232</c:v>
                </c:pt>
                <c:pt idx="4">
                  <c:v>249.35050767539229</c:v>
                </c:pt>
                <c:pt idx="5">
                  <c:v>260.16213504885349</c:v>
                </c:pt>
                <c:pt idx="6">
                  <c:v>270.79171522574325</c:v>
                </c:pt>
                <c:pt idx="7">
                  <c:v>281.25162599943957</c:v>
                </c:pt>
                <c:pt idx="8">
                  <c:v>279.94876245431584</c:v>
                </c:pt>
                <c:pt idx="9">
                  <c:v>286.30664303951443</c:v>
                </c:pt>
                <c:pt idx="10">
                  <c:v>295.99368237651657</c:v>
                </c:pt>
                <c:pt idx="11">
                  <c:v>305.99648653579783</c:v>
                </c:pt>
                <c:pt idx="12">
                  <c:v>298.51768049426659</c:v>
                </c:pt>
                <c:pt idx="13">
                  <c:v>302.56412823812002</c:v>
                </c:pt>
                <c:pt idx="14">
                  <c:v>321.68930367212886</c:v>
                </c:pt>
                <c:pt idx="15">
                  <c:v>313.96726715411933</c:v>
                </c:pt>
                <c:pt idx="16">
                  <c:v>336.82248175087221</c:v>
                </c:pt>
                <c:pt idx="17">
                  <c:v>340.61031824143311</c:v>
                </c:pt>
                <c:pt idx="18">
                  <c:v>322.70392717300189</c:v>
                </c:pt>
                <c:pt idx="19">
                  <c:v>312.48322190179505</c:v>
                </c:pt>
                <c:pt idx="20">
                  <c:v>308.79909372303536</c:v>
                </c:pt>
                <c:pt idx="21">
                  <c:v>289.74711324195061</c:v>
                </c:pt>
                <c:pt idx="22">
                  <c:v>270.33569467761606</c:v>
                </c:pt>
                <c:pt idx="23">
                  <c:v>269.43162666820314</c:v>
                </c:pt>
                <c:pt idx="24">
                  <c:v>268.90780943094057</c:v>
                </c:pt>
                <c:pt idx="25">
                  <c:v>268.67495602747647</c:v>
                </c:pt>
                <c:pt idx="26">
                  <c:v>264.04530969862373</c:v>
                </c:pt>
                <c:pt idx="27">
                  <c:v>262.00931109598218</c:v>
                </c:pt>
                <c:pt idx="28">
                  <c:v>261.40200407214138</c:v>
                </c:pt>
                <c:pt idx="29">
                  <c:v>236.99657582363062</c:v>
                </c:pt>
                <c:pt idx="30">
                  <c:v>263.46651926394532</c:v>
                </c:pt>
                <c:pt idx="31">
                  <c:v>272.57726240250122</c:v>
                </c:pt>
                <c:pt idx="32">
                  <c:v>262.38983386750755</c:v>
                </c:pt>
                <c:pt idx="33">
                  <c:v>254.02830511104906</c:v>
                </c:pt>
                <c:pt idx="34">
                  <c:v>242.60749287449426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35-4F87-A671-AB75E12F89E2}"/>
            </c:ext>
          </c:extLst>
        </c:ser>
        <c:ser>
          <c:idx val="2"/>
          <c:order val="7"/>
          <c:tx>
            <c:strRef>
              <c:f>'Talnagögn | Numerical Data'!$E$25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35-4F87-A671-AB75E12F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520419317537448"/>
          <c:y val="0.25516599058535738"/>
          <c:w val="0.34479580682462552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6243799602709794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Data'!$E$26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Data'!$H$26:$AV$26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F-491E-938F-820CA0F2F4FC}"/>
            </c:ext>
          </c:extLst>
        </c:ser>
        <c:ser>
          <c:idx val="1"/>
          <c:order val="1"/>
          <c:tx>
            <c:strRef>
              <c:f>'Talnagögn | Numerical Data'!$E$24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Data'!$H$24:$AV$24</c:f>
              <c:numCache>
                <c:formatCode>0</c:formatCode>
                <c:ptCount val="41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F-491E-938F-820CA0F2F4FC}"/>
            </c:ext>
          </c:extLst>
        </c:ser>
        <c:ser>
          <c:idx val="5"/>
          <c:order val="2"/>
          <c:tx>
            <c:strRef>
              <c:f>'Talnagögn | Numerical Data'!$E$28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Data'!$H$28:$AV$28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F-491E-938F-820CA0F2F4FC}"/>
            </c:ext>
          </c:extLst>
        </c:ser>
        <c:ser>
          <c:idx val="0"/>
          <c:order val="3"/>
          <c:tx>
            <c:strRef>
              <c:f>'Talnagögn | Numerical Data'!$E$23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Data'!$H$23:$AV$23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6F-491E-938F-820CA0F2F4FC}"/>
            </c:ext>
          </c:extLst>
        </c:ser>
        <c:ser>
          <c:idx val="7"/>
          <c:order val="4"/>
          <c:tx>
            <c:strRef>
              <c:f>'Talnagögn | Numerical Data'!$E$30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6F-491E-938F-820CA0F2F4FC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Data'!$H$36:$BU$36</c:f>
              <c:numCache>
                <c:formatCode>0</c:formatCode>
                <c:ptCount val="66"/>
                <c:pt idx="34">
                  <c:v>1360.4102725798757</c:v>
                </c:pt>
                <c:pt idx="35">
                  <c:v>1345.753887924616</c:v>
                </c:pt>
                <c:pt idx="36">
                  <c:v>1258.6399586353109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6F-491E-938F-820CA0F2F4FC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rgbClr val="99E5D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Data'!$H$34:$BU$34</c:f>
              <c:numCache>
                <c:formatCode>0</c:formatCode>
                <c:ptCount val="66"/>
                <c:pt idx="34">
                  <c:v>905.50742448156177</c:v>
                </c:pt>
                <c:pt idx="35">
                  <c:v>894.89141848720135</c:v>
                </c:pt>
                <c:pt idx="36">
                  <c:v>872.46876079218669</c:v>
                </c:pt>
                <c:pt idx="37">
                  <c:v>840.17548726403083</c:v>
                </c:pt>
                <c:pt idx="38">
                  <c:v>804.54603346166118</c:v>
                </c:pt>
                <c:pt idx="39">
                  <c:v>765.12050934504907</c:v>
                </c:pt>
                <c:pt idx="40">
                  <c:v>722.09890849664362</c:v>
                </c:pt>
                <c:pt idx="41">
                  <c:v>685.33593811459355</c:v>
                </c:pt>
                <c:pt idx="42">
                  <c:v>648.56241585293037</c:v>
                </c:pt>
                <c:pt idx="43">
                  <c:v>610.87981830180581</c:v>
                </c:pt>
                <c:pt idx="44">
                  <c:v>571.63910719066223</c:v>
                </c:pt>
                <c:pt idx="45">
                  <c:v>524.79562594972833</c:v>
                </c:pt>
                <c:pt idx="46">
                  <c:v>477.69960116115783</c:v>
                </c:pt>
                <c:pt idx="47">
                  <c:v>430.79682716538571</c:v>
                </c:pt>
                <c:pt idx="48">
                  <c:v>384.5390394105346</c:v>
                </c:pt>
                <c:pt idx="49">
                  <c:v>338.81829627085523</c:v>
                </c:pt>
                <c:pt idx="50">
                  <c:v>294.1136917303445</c:v>
                </c:pt>
                <c:pt idx="51">
                  <c:v>252.42283114208999</c:v>
                </c:pt>
                <c:pt idx="52">
                  <c:v>212.33020862580585</c:v>
                </c:pt>
                <c:pt idx="53">
                  <c:v>173.97295426009288</c:v>
                </c:pt>
                <c:pt idx="54">
                  <c:v>137.56418226201205</c:v>
                </c:pt>
                <c:pt idx="55">
                  <c:v>103.56623754891419</c:v>
                </c:pt>
                <c:pt idx="56">
                  <c:v>78.822517065735283</c:v>
                </c:pt>
                <c:pt idx="57">
                  <c:v>56.714182150728959</c:v>
                </c:pt>
                <c:pt idx="58">
                  <c:v>36.577216019680755</c:v>
                </c:pt>
                <c:pt idx="59">
                  <c:v>20.845338179602876</c:v>
                </c:pt>
                <c:pt idx="60">
                  <c:v>12.141565312923023</c:v>
                </c:pt>
                <c:pt idx="61" formatCode="0.0">
                  <c:v>5.6852259967979322</c:v>
                </c:pt>
                <c:pt idx="62" formatCode="0.0">
                  <c:v>4.0276989188989702</c:v>
                </c:pt>
                <c:pt idx="63" formatCode="0.0">
                  <c:v>3.2148462738859602</c:v>
                </c:pt>
                <c:pt idx="64" formatCode="0.0">
                  <c:v>2.5010014911035383</c:v>
                </c:pt>
                <c:pt idx="65" formatCode="0.0">
                  <c:v>1.8760986850595873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6F-491E-938F-820CA0F2F4FC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Data'!$H$38:$BU$38</c:f>
              <c:numCache>
                <c:formatCode>0</c:formatCode>
                <c:ptCount val="66"/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6F-491E-938F-820CA0F2F4FC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Data'!$H$33:$BU$33</c:f>
              <c:numCache>
                <c:formatCode>0</c:formatCode>
                <c:ptCount val="66"/>
                <c:pt idx="34">
                  <c:v>520.01881128620573</c:v>
                </c:pt>
                <c:pt idx="35">
                  <c:v>463.89750524394026</c:v>
                </c:pt>
                <c:pt idx="36">
                  <c:v>444.97097473417563</c:v>
                </c:pt>
                <c:pt idx="37">
                  <c:v>431.67730318138439</c:v>
                </c:pt>
                <c:pt idx="38">
                  <c:v>424.33374713642871</c:v>
                </c:pt>
                <c:pt idx="39">
                  <c:v>407.46408800354664</c:v>
                </c:pt>
                <c:pt idx="40">
                  <c:v>389.93759042164368</c:v>
                </c:pt>
                <c:pt idx="41">
                  <c:v>391.42695945912681</c:v>
                </c:pt>
                <c:pt idx="42">
                  <c:v>392.83924784994736</c:v>
                </c:pt>
                <c:pt idx="43">
                  <c:v>392.47784135140188</c:v>
                </c:pt>
                <c:pt idx="44">
                  <c:v>390.49221580188566</c:v>
                </c:pt>
                <c:pt idx="45">
                  <c:v>387.50495152332775</c:v>
                </c:pt>
                <c:pt idx="46">
                  <c:v>383.97678135882745</c:v>
                </c:pt>
                <c:pt idx="47">
                  <c:v>380.00749143023648</c:v>
                </c:pt>
                <c:pt idx="48">
                  <c:v>375.53189790718659</c:v>
                </c:pt>
                <c:pt idx="49">
                  <c:v>370.45989469957664</c:v>
                </c:pt>
                <c:pt idx="50">
                  <c:v>364.6485450428562</c:v>
                </c:pt>
                <c:pt idx="51">
                  <c:v>358.03898075556083</c:v>
                </c:pt>
                <c:pt idx="52">
                  <c:v>350.33580856346794</c:v>
                </c:pt>
                <c:pt idx="53">
                  <c:v>341.35571426301078</c:v>
                </c:pt>
                <c:pt idx="54">
                  <c:v>330.87189276125042</c:v>
                </c:pt>
                <c:pt idx="55">
                  <c:v>318.660654584947</c:v>
                </c:pt>
                <c:pt idx="56">
                  <c:v>304.50152088330259</c:v>
                </c:pt>
                <c:pt idx="57">
                  <c:v>288.33273803161745</c:v>
                </c:pt>
                <c:pt idx="58">
                  <c:v>269.9370286602869</c:v>
                </c:pt>
                <c:pt idx="59">
                  <c:v>249.4269857275772</c:v>
                </c:pt>
                <c:pt idx="60">
                  <c:v>226.86801779398328</c:v>
                </c:pt>
                <c:pt idx="61">
                  <c:v>208.95154428153953</c:v>
                </c:pt>
                <c:pt idx="62">
                  <c:v>194.8537539751581</c:v>
                </c:pt>
                <c:pt idx="63">
                  <c:v>179.54731053864282</c:v>
                </c:pt>
                <c:pt idx="64">
                  <c:v>166.0325192139091</c:v>
                </c:pt>
                <c:pt idx="65">
                  <c:v>157.36569681422219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F-491E-938F-820CA0F2F4FC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6F-491E-938F-820CA0F2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14170105630281"/>
          <c:y val="0.12432523148148149"/>
          <c:w val="0.42249346190456322"/>
          <c:h val="0.77798611111111127"/>
        </c:manualLayout>
      </c:layout>
      <c:doughnutChart>
        <c:varyColors val="1"/>
        <c:ser>
          <c:idx val="0"/>
          <c:order val="0"/>
          <c:spPr>
            <a:solidFill>
              <a:srgbClr val="5E9FE8"/>
            </a:solidFill>
          </c:spPr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81-4687-B201-73C7C2D17765}"/>
              </c:ext>
            </c:extLst>
          </c:dPt>
          <c:dPt>
            <c:idx val="1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81-4687-B201-73C7C2D17765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81-4687-B201-73C7C2D17765}"/>
              </c:ext>
            </c:extLst>
          </c:dPt>
          <c:dPt>
            <c:idx val="3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81-4687-B201-73C7C2D17765}"/>
              </c:ext>
            </c:extLst>
          </c:dPt>
          <c:dPt>
            <c:idx val="4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81-4687-B201-73C7C2D17765}"/>
              </c:ext>
            </c:extLst>
          </c:dPt>
          <c:dPt>
            <c:idx val="5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81-4687-B201-73C7C2D17765}"/>
              </c:ext>
            </c:extLst>
          </c:dPt>
          <c:dPt>
            <c:idx val="6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81-4687-B201-73C7C2D17765}"/>
              </c:ext>
            </c:extLst>
          </c:dPt>
          <c:dPt>
            <c:idx val="7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F81-4687-B201-73C7C2D17765}"/>
              </c:ext>
            </c:extLst>
          </c:dPt>
          <c:dLbls>
            <c:dLbl>
              <c:idx val="0"/>
              <c:layout>
                <c:manualLayout>
                  <c:x val="0.1580532088585222"/>
                  <c:y val="-0.12641203703703704"/>
                </c:manualLayout>
              </c:layout>
              <c:tx>
                <c:rich>
                  <a:bodyPr/>
                  <a:lstStyle/>
                  <a:p>
                    <a:fld id="{7E0DBF10-4E00-4A56-AAE3-9E27CE8566AB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00FE6896-6149-48B0-83FE-0061D940A45C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r>
                      <a:rPr lang="en-US" baseline="0"/>
                      <a:t>
</a:t>
                    </a:r>
                    <a:fld id="{811909B0-2D9E-4CDD-BF99-3D409E43948D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F81-4687-B201-73C7C2D17765}"/>
                </c:ext>
              </c:extLst>
            </c:dLbl>
            <c:dLbl>
              <c:idx val="1"/>
              <c:layout>
                <c:manualLayout>
                  <c:x val="0.12506756828104784"/>
                  <c:y val="0.1406458333333331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91815E-681B-42ED-9624-01FBB04D2D4A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5C074B23-5B08-46C9-9EC7-C8B85EDA16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74259D6-FC4D-4D27-A2D5-1F85CC99AB6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372973894381788"/>
                      <c:h val="0.13698263888888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F81-4687-B201-73C7C2D17765}"/>
                </c:ext>
              </c:extLst>
            </c:dLbl>
            <c:dLbl>
              <c:idx val="2"/>
              <c:layout>
                <c:manualLayout>
                  <c:x val="-0.2252296567305048"/>
                  <c:y val="0.20596990740740731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Geothermal Energy</a:t>
                    </a:r>
                  </a:p>
                  <a:p>
                    <a:r>
                      <a:rPr lang="en-US" sz="1100" b="0"/>
                      <a:t>190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100" b="0"/>
                      <a:t>11%</a:t>
                    </a:r>
                    <a:endParaRPr lang="en-US" sz="1050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77711493119474"/>
                      <c:h val="0.1712078703703703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9F81-4687-B201-73C7C2D17765}"/>
                </c:ext>
              </c:extLst>
            </c:dLbl>
            <c:dLbl>
              <c:idx val="3"/>
              <c:layout>
                <c:manualLayout>
                  <c:x val="-0.23300711157729381"/>
                  <c:y val="4.91971064814814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237500936527801"/>
                      <c:h val="0.199660416666666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F81-4687-B201-73C7C2D17765}"/>
                </c:ext>
              </c:extLst>
            </c:dLbl>
            <c:dLbl>
              <c:idx val="4"/>
              <c:layout>
                <c:manualLayout>
                  <c:x val="-0.41327695980699231"/>
                  <c:y val="-9.213194444444444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2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74759557486212"/>
                      <c:h val="0.198330787037037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F81-4687-B201-73C7C2D17765}"/>
                </c:ext>
              </c:extLst>
            </c:dLbl>
            <c:dLbl>
              <c:idx val="5"/>
              <c:layout>
                <c:manualLayout>
                  <c:x val="-0.44095965312518698"/>
                  <c:y val="-0.2561420138888889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20837731033238"/>
                      <c:h val="0.180962499999999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F81-4687-B201-73C7C2D17765}"/>
                </c:ext>
              </c:extLst>
            </c:dLbl>
            <c:dLbl>
              <c:idx val="6"/>
              <c:layout>
                <c:manualLayout>
                  <c:x val="-0.26690086985205125"/>
                  <c:y val="-0.324286226851851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292200194194382"/>
                      <c:h val="0.1831495370370370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9F81-4687-B201-73C7C2D17765}"/>
                </c:ext>
              </c:extLst>
            </c:dLbl>
            <c:dLbl>
              <c:idx val="7"/>
              <c:layout>
                <c:manualLayout>
                  <c:x val="-5.1515251700960767E-2"/>
                  <c:y val="-0.280157291666666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84568184000937"/>
                      <c:h val="0.1428622685185184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9F81-4687-B201-73C7C2D17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Emissions'!$AI$248:$AI$255</c:f>
              <c:strCache>
                <c:ptCount val="8"/>
                <c:pt idx="0">
                  <c:v>Road Transport</c:v>
                </c:pt>
                <c:pt idx="1">
                  <c:v>Fishing</c:v>
                </c:pt>
                <c:pt idx="2">
                  <c:v>Geothermal Energy</c:v>
                </c:pt>
                <c:pt idx="3">
                  <c:v>Off-Road Vehicles and Other Machinery</c:v>
                </c:pt>
                <c:pt idx="4">
                  <c:v>Fuel Combustion in Stationary Industry</c:v>
                </c:pt>
                <c:pt idx="5">
                  <c:v>Domestic Aviation</c:v>
                </c:pt>
                <c:pt idx="6">
                  <c:v>Domestic Navigation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905.50742448156177</c:v>
                </c:pt>
                <c:pt idx="1">
                  <c:v>520.01881128620573</c:v>
                </c:pt>
                <c:pt idx="2">
                  <c:v>223.29619818990452</c:v>
                </c:pt>
                <c:pt idx="3">
                  <c:v>76.653020122222671</c:v>
                </c:pt>
                <c:pt idx="4">
                  <c:v>79.24771088062154</c:v>
                </c:pt>
                <c:pt idx="5">
                  <c:v>20.498994139466671</c:v>
                </c:pt>
                <c:pt idx="6">
                  <c:v>13.471108260378832</c:v>
                </c:pt>
                <c:pt idx="7">
                  <c:v>27.783192803599604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81-4687-B201-73C7C2D17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6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80276120097813"/>
          <c:y val="6.0961694880576837E-2"/>
          <c:w val="0.4528816615188706"/>
          <c:h val="0.86875506275370407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7-4F6E-B4E1-73B96076EC73}"/>
              </c:ext>
            </c:extLst>
          </c:dPt>
          <c:dPt>
            <c:idx val="1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C7-4F6E-B4E1-73B96076EC73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C7-4F6E-B4E1-73B96076EC73}"/>
              </c:ext>
            </c:extLst>
          </c:dPt>
          <c:dLbls>
            <c:dLbl>
              <c:idx val="0"/>
              <c:layout>
                <c:manualLayout>
                  <c:x val="0.21327391650759611"/>
                  <c:y val="-0.1993699000258625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F49B72-26EA-4EDC-B621-0F1D057D883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C55B38C-3B91-4CA6-BDC9-F6FF2939BA8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80ACE5-77C6-455D-A37D-58DDA22FA66C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2361016339197"/>
                      <c:h val="0.2568910569493678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1C7-4F6E-B4E1-73B96076EC73}"/>
                </c:ext>
              </c:extLst>
            </c:dLbl>
            <c:dLbl>
              <c:idx val="1"/>
              <c:layout>
                <c:manualLayout>
                  <c:x val="0.20485835233964594"/>
                  <c:y val="0.20819321057709947"/>
                </c:manualLayout>
              </c:layout>
              <c:tx>
                <c:rich>
                  <a:bodyPr/>
                  <a:lstStyle/>
                  <a:p>
                    <a:fld id="{61B1FE87-716C-4A66-931F-C2DC5B43CB1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2F314BA-037F-437F-8AE6-F859194038A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99FCF14-3945-492C-A338-A5C97D7AF90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657396220859584"/>
                      <c:h val="0.233785404763999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1C7-4F6E-B4E1-73B96076EC73}"/>
                </c:ext>
              </c:extLst>
            </c:dLbl>
            <c:dLbl>
              <c:idx val="2"/>
              <c:layout>
                <c:manualLayout>
                  <c:x val="-0.20880262801762653"/>
                  <c:y val="-0.2247019528308697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81345CA-6143-4E05-BA8F-E8134D716A3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CB824B63-D9AF-4B3C-B736-145BC946D35D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A756EEDD-F1B9-4549-B5B2-5D65F9077762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27942367397534"/>
                      <c:h val="0.26029433490167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1C7-4F6E-B4E1-73B96076E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Obligations'!$U$359:$U$361</c:f>
              <c:strCache>
                <c:ptCount val="3"/>
                <c:pt idx="0">
                  <c:v>Fuel Combustion, Stationary Industry</c:v>
                </c:pt>
                <c:pt idx="1">
                  <c:v>Ferrosilicon and Silicon Metal Production</c:v>
                </c:pt>
                <c:pt idx="2">
                  <c:v>Aluminium Production</c:v>
                </c:pt>
              </c:strCache>
            </c:strRef>
          </c:cat>
          <c:val>
            <c:numRef>
              <c:f>'Skuldbindingar | Obligations'!$V$359:$V$361</c:f>
              <c:numCache>
                <c:formatCode>0</c:formatCode>
                <c:ptCount val="3"/>
                <c:pt idx="0" formatCode="0.0">
                  <c:v>6.230714396192325</c:v>
                </c:pt>
                <c:pt idx="1">
                  <c:v>522.51012450550002</c:v>
                </c:pt>
                <c:pt idx="2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C7-4F6E-B4E1-73B9607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56653698573257938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Data'!$D$46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Data'!$H$46:$AV$46</c15:sqref>
                  </c15:fullRef>
                </c:ext>
              </c:extLst>
              <c:f>'Talnagögn | Numerical Data'!$H$46:$AP$46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3-40E2-95D0-2857F6DDE25E}"/>
            </c:ext>
          </c:extLst>
        </c:ser>
        <c:ser>
          <c:idx val="0"/>
          <c:order val="1"/>
          <c:tx>
            <c:strRef>
              <c:f>'Talnagögn | Numerical Data'!$D$45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Data'!$H$45:$AV$45</c15:sqref>
                  </c15:fullRef>
                </c:ext>
              </c:extLst>
              <c:f>'Talnagögn | Numerical Data'!$H$45:$AP$45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3-40E2-95D0-2857F6DDE25E}"/>
            </c:ext>
          </c:extLst>
        </c:ser>
        <c:ser>
          <c:idx val="6"/>
          <c:order val="2"/>
          <c:tx>
            <c:strRef>
              <c:f>'Talnagögn | Numerical Data'!$D$56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Data'!$H$56:$AV$56</c15:sqref>
                  </c15:fullRef>
                </c:ext>
              </c:extLst>
              <c:f>'Talnagögn | Numerical Data'!$H$56:$AP$56</c:f>
              <c:numCache>
                <c:formatCode>0</c:formatCode>
                <c:ptCount val="35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3-40E2-95D0-2857F6DDE25E}"/>
            </c:ext>
          </c:extLst>
        </c:ser>
        <c:ser>
          <c:idx val="4"/>
          <c:order val="3"/>
          <c:tx>
            <c:strRef>
              <c:f>'Talnagögn | Numerical Data'!$D$49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127.39940553726264</c:v>
                </c:pt>
                <c:pt idx="4">
                  <c:v>129.83810631241099</c:v>
                </c:pt>
                <c:pt idx="5">
                  <c:v>163.28813671537696</c:v>
                </c:pt>
                <c:pt idx="6">
                  <c:v>158.35483371464707</c:v>
                </c:pt>
                <c:pt idx="7">
                  <c:v>190.80562569111967</c:v>
                </c:pt>
                <c:pt idx="8">
                  <c:v>192.96132537344991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211.51012539531604</c:v>
                </c:pt>
                <c:pt idx="12">
                  <c:v>198.07630808808767</c:v>
                </c:pt>
                <c:pt idx="13">
                  <c:v>181.57113148074811</c:v>
                </c:pt>
                <c:pt idx="14">
                  <c:v>217.89668386268423</c:v>
                </c:pt>
                <c:pt idx="15">
                  <c:v>236.89254361749525</c:v>
                </c:pt>
                <c:pt idx="16">
                  <c:v>214.30164332811569</c:v>
                </c:pt>
                <c:pt idx="17">
                  <c:v>215.8336624892838</c:v>
                </c:pt>
                <c:pt idx="18">
                  <c:v>208.9615689366662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102.82225724651583</c:v>
                </c:pt>
                <c:pt idx="23">
                  <c:v>98.852644261966944</c:v>
                </c:pt>
                <c:pt idx="24">
                  <c:v>117.37447230447314</c:v>
                </c:pt>
                <c:pt idx="25">
                  <c:v>116.13287890779705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76.653020122222671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33-40E2-95D0-2857F6DDE25E}"/>
            </c:ext>
          </c:extLst>
        </c:ser>
        <c:ser>
          <c:idx val="5"/>
          <c:order val="4"/>
          <c:tx>
            <c:strRef>
              <c:f>'Talnagögn | Numerical Data'!$D$53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230.44269536273936</c:v>
                </c:pt>
                <c:pt idx="3">
                  <c:v>249.20649489267907</c:v>
                </c:pt>
                <c:pt idx="4">
                  <c:v>228.70557320557299</c:v>
                </c:pt>
                <c:pt idx="5">
                  <c:v>216.97160320890606</c:v>
                </c:pt>
                <c:pt idx="6">
                  <c:v>264.10779754867184</c:v>
                </c:pt>
                <c:pt idx="7">
                  <c:v>302.32644075888606</c:v>
                </c:pt>
                <c:pt idx="8">
                  <c:v>273.08893237380107</c:v>
                </c:pt>
                <c:pt idx="9">
                  <c:v>280.31869269055471</c:v>
                </c:pt>
                <c:pt idx="10">
                  <c:v>226.43051087206072</c:v>
                </c:pt>
                <c:pt idx="11">
                  <c:v>263.34738966869651</c:v>
                </c:pt>
                <c:pt idx="12">
                  <c:v>279.42915581781835</c:v>
                </c:pt>
                <c:pt idx="13">
                  <c:v>257.63780676350132</c:v>
                </c:pt>
                <c:pt idx="14">
                  <c:v>239.60836209868444</c:v>
                </c:pt>
                <c:pt idx="15">
                  <c:v>185.16106618658972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160.63851217332603</c:v>
                </c:pt>
                <c:pt idx="19">
                  <c:v>116.71004879325513</c:v>
                </c:pt>
                <c:pt idx="20">
                  <c:v>84.411799420601625</c:v>
                </c:pt>
                <c:pt idx="21">
                  <c:v>98.726782685505768</c:v>
                </c:pt>
                <c:pt idx="22">
                  <c:v>83.589289785807551</c:v>
                </c:pt>
                <c:pt idx="23">
                  <c:v>74.708501704446064</c:v>
                </c:pt>
                <c:pt idx="24">
                  <c:v>31.896693599301088</c:v>
                </c:pt>
                <c:pt idx="25">
                  <c:v>61.741052156079348</c:v>
                </c:pt>
                <c:pt idx="26">
                  <c:v>59.934001713100614</c:v>
                </c:pt>
                <c:pt idx="27">
                  <c:v>31.319911894929575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79.24771088062154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33-40E2-95D0-2857F6DDE25E}"/>
            </c:ext>
          </c:extLst>
        </c:ser>
        <c:ser>
          <c:idx val="2"/>
          <c:order val="5"/>
          <c:tx>
            <c:strRef>
              <c:f>'Talnagögn | Numerical Data'!$D$47</c:f>
              <c:strCache>
                <c:ptCount val="1"/>
                <c:pt idx="0">
                  <c:v>Innanlandsflug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Data'!$H$47:$AV$47</c15:sqref>
                  </c15:fullRef>
                </c:ext>
              </c:extLst>
              <c:f>'Talnagögn | Numerical Data'!$H$47:$AP$47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33-40E2-95D0-2857F6DDE25E}"/>
            </c:ext>
          </c:extLst>
        </c:ser>
        <c:ser>
          <c:idx val="3"/>
          <c:order val="6"/>
          <c:tx>
            <c:strRef>
              <c:f>'Talnagögn | Numerical Data'!$D$48</c:f>
              <c:strCache>
                <c:ptCount val="1"/>
                <c:pt idx="0">
                  <c:v>Strandsiglingar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Data'!$H$48:$AV$48</c15:sqref>
                  </c15:fullRef>
                </c:ext>
              </c:extLst>
              <c:f>'Talnagögn | Numerical Data'!$H$48:$AP$48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13.471108260378832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33-40E2-95D0-2857F6DDE25E}"/>
            </c:ext>
          </c:extLst>
        </c:ser>
        <c:ser>
          <c:idx val="7"/>
          <c:order val="7"/>
          <c:tx>
            <c:strRef>
              <c:f>'Talnagögn | Numerical Data'!$D$57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50.342219039356223</c:v>
                </c:pt>
                <c:pt idx="1">
                  <c:v>48.498820297847715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47.352983917573738</c:v>
                </c:pt>
                <c:pt idx="6">
                  <c:v>49.893783805454859</c:v>
                </c:pt>
                <c:pt idx="7">
                  <c:v>35.097324620485779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39.987072027397517</c:v>
                </c:pt>
                <c:pt idx="11">
                  <c:v>50.754366246758309</c:v>
                </c:pt>
                <c:pt idx="12">
                  <c:v>52.65408910894439</c:v>
                </c:pt>
                <c:pt idx="13">
                  <c:v>29.198120412747357</c:v>
                </c:pt>
                <c:pt idx="14">
                  <c:v>49.04123429980973</c:v>
                </c:pt>
                <c:pt idx="15">
                  <c:v>50.968927870053449</c:v>
                </c:pt>
                <c:pt idx="16">
                  <c:v>49.29201141860176</c:v>
                </c:pt>
                <c:pt idx="17">
                  <c:v>45.722048000427094</c:v>
                </c:pt>
                <c:pt idx="18">
                  <c:v>26.881945383348011</c:v>
                </c:pt>
                <c:pt idx="19">
                  <c:v>23.690528698946309</c:v>
                </c:pt>
                <c:pt idx="20">
                  <c:v>33.307361680718486</c:v>
                </c:pt>
                <c:pt idx="21">
                  <c:v>23.836602416011374</c:v>
                </c:pt>
                <c:pt idx="22">
                  <c:v>17.580140781514046</c:v>
                </c:pt>
                <c:pt idx="23">
                  <c:v>14.640503064963241</c:v>
                </c:pt>
                <c:pt idx="24">
                  <c:v>21.688428429537453</c:v>
                </c:pt>
                <c:pt idx="25">
                  <c:v>13.151332033065955</c:v>
                </c:pt>
                <c:pt idx="26">
                  <c:v>10.790129519583616</c:v>
                </c:pt>
                <c:pt idx="27">
                  <c:v>14.880269415318253</c:v>
                </c:pt>
                <c:pt idx="28">
                  <c:v>11.882995168231446</c:v>
                </c:pt>
                <c:pt idx="29">
                  <c:v>15.678171487613326</c:v>
                </c:pt>
                <c:pt idx="30">
                  <c:v>11.880186128248852</c:v>
                </c:pt>
                <c:pt idx="31">
                  <c:v>13.346276720645847</c:v>
                </c:pt>
                <c:pt idx="32">
                  <c:v>18.836367224749893</c:v>
                </c:pt>
                <c:pt idx="33">
                  <c:v>20.096857209490054</c:v>
                </c:pt>
                <c:pt idx="34">
                  <c:v>27.783192803599604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33-40E2-95D0-2857F6DDE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28518518518518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0.11353564814814815"/>
          <c:w val="0.58603202689551448"/>
          <c:h val="0.799690277777777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Data'!$E$46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Data'!$H$46:$AV$46</c15:sqref>
                  </c15:fullRef>
                </c:ext>
              </c:extLst>
              <c:f>'Talnagögn | Numerical Data'!$H$46:$AP$46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0-4C71-82D9-D7F6CC0BCF73}"/>
            </c:ext>
          </c:extLst>
        </c:ser>
        <c:ser>
          <c:idx val="0"/>
          <c:order val="1"/>
          <c:tx>
            <c:strRef>
              <c:f>'Talnagögn | Numerical Data'!$E$45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Data'!$H$45:$AV$45</c15:sqref>
                  </c15:fullRef>
                </c:ext>
              </c:extLst>
              <c:f>'Talnagögn | Numerical Data'!$H$45:$AP$45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0-4C71-82D9-D7F6CC0BCF73}"/>
            </c:ext>
          </c:extLst>
        </c:ser>
        <c:ser>
          <c:idx val="6"/>
          <c:order val="2"/>
          <c:tx>
            <c:strRef>
              <c:f>'Talnagögn | Numerical Data'!$E$56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Data'!$H$56:$AV$56</c15:sqref>
                  </c15:fullRef>
                </c:ext>
              </c:extLst>
              <c:f>'Talnagögn | Numerical Data'!$H$56:$AP$56</c:f>
              <c:numCache>
                <c:formatCode>0</c:formatCode>
                <c:ptCount val="35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B0-4C71-82D9-D7F6CC0BCF73}"/>
            </c:ext>
          </c:extLst>
        </c:ser>
        <c:ser>
          <c:idx val="4"/>
          <c:order val="3"/>
          <c:tx>
            <c:strRef>
              <c:f>'Talnagögn | Numerical Data'!$E$49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127.39940553726264</c:v>
                </c:pt>
                <c:pt idx="4">
                  <c:v>129.83810631241099</c:v>
                </c:pt>
                <c:pt idx="5">
                  <c:v>163.28813671537696</c:v>
                </c:pt>
                <c:pt idx="6">
                  <c:v>158.35483371464707</c:v>
                </c:pt>
                <c:pt idx="7">
                  <c:v>190.80562569111967</c:v>
                </c:pt>
                <c:pt idx="8">
                  <c:v>192.96132537344991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211.51012539531604</c:v>
                </c:pt>
                <c:pt idx="12">
                  <c:v>198.07630808808767</c:v>
                </c:pt>
                <c:pt idx="13">
                  <c:v>181.57113148074811</c:v>
                </c:pt>
                <c:pt idx="14">
                  <c:v>217.89668386268423</c:v>
                </c:pt>
                <c:pt idx="15">
                  <c:v>236.89254361749525</c:v>
                </c:pt>
                <c:pt idx="16">
                  <c:v>214.30164332811569</c:v>
                </c:pt>
                <c:pt idx="17">
                  <c:v>215.8336624892838</c:v>
                </c:pt>
                <c:pt idx="18">
                  <c:v>208.9615689366662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102.82225724651583</c:v>
                </c:pt>
                <c:pt idx="23">
                  <c:v>98.852644261966944</c:v>
                </c:pt>
                <c:pt idx="24">
                  <c:v>117.37447230447314</c:v>
                </c:pt>
                <c:pt idx="25">
                  <c:v>116.13287890779705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76.653020122222671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B0-4C71-82D9-D7F6CC0BCF73}"/>
            </c:ext>
          </c:extLst>
        </c:ser>
        <c:ser>
          <c:idx val="5"/>
          <c:order val="4"/>
          <c:tx>
            <c:strRef>
              <c:f>'Talnagögn | Numerical Data'!$E$53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230.44269536273936</c:v>
                </c:pt>
                <c:pt idx="3">
                  <c:v>249.20649489267907</c:v>
                </c:pt>
                <c:pt idx="4">
                  <c:v>228.70557320557299</c:v>
                </c:pt>
                <c:pt idx="5">
                  <c:v>216.97160320890606</c:v>
                </c:pt>
                <c:pt idx="6">
                  <c:v>264.10779754867184</c:v>
                </c:pt>
                <c:pt idx="7">
                  <c:v>302.32644075888606</c:v>
                </c:pt>
                <c:pt idx="8">
                  <c:v>273.08893237380107</c:v>
                </c:pt>
                <c:pt idx="9">
                  <c:v>280.31869269055471</c:v>
                </c:pt>
                <c:pt idx="10">
                  <c:v>226.43051087206072</c:v>
                </c:pt>
                <c:pt idx="11">
                  <c:v>263.34738966869651</c:v>
                </c:pt>
                <c:pt idx="12">
                  <c:v>279.42915581781835</c:v>
                </c:pt>
                <c:pt idx="13">
                  <c:v>257.63780676350132</c:v>
                </c:pt>
                <c:pt idx="14">
                  <c:v>239.60836209868444</c:v>
                </c:pt>
                <c:pt idx="15">
                  <c:v>185.16106618658972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160.63851217332603</c:v>
                </c:pt>
                <c:pt idx="19">
                  <c:v>116.71004879325513</c:v>
                </c:pt>
                <c:pt idx="20">
                  <c:v>84.411799420601625</c:v>
                </c:pt>
                <c:pt idx="21">
                  <c:v>98.726782685505768</c:v>
                </c:pt>
                <c:pt idx="22">
                  <c:v>83.589289785807551</c:v>
                </c:pt>
                <c:pt idx="23">
                  <c:v>74.708501704446064</c:v>
                </c:pt>
                <c:pt idx="24">
                  <c:v>31.896693599301088</c:v>
                </c:pt>
                <c:pt idx="25">
                  <c:v>61.741052156079348</c:v>
                </c:pt>
                <c:pt idx="26">
                  <c:v>59.934001713100614</c:v>
                </c:pt>
                <c:pt idx="27">
                  <c:v>31.319911894929575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79.24771088062154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B0-4C71-82D9-D7F6CC0BCF73}"/>
            </c:ext>
          </c:extLst>
        </c:ser>
        <c:ser>
          <c:idx val="2"/>
          <c:order val="5"/>
          <c:tx>
            <c:strRef>
              <c:f>'Talnagögn | Numerical Data'!$E$47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Data'!$H$47:$AV$47</c15:sqref>
                  </c15:fullRef>
                </c:ext>
              </c:extLst>
              <c:f>'Talnagögn | Numerical Data'!$H$47:$AP$47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0-4C71-82D9-D7F6CC0BCF73}"/>
            </c:ext>
          </c:extLst>
        </c:ser>
        <c:ser>
          <c:idx val="3"/>
          <c:order val="6"/>
          <c:tx>
            <c:strRef>
              <c:f>'Talnagögn | Numerical Data'!$E$48</c:f>
              <c:strCache>
                <c:ptCount val="1"/>
                <c:pt idx="0">
                  <c:v>Domestic Navigation</c:v>
                </c:pt>
              </c:strCache>
            </c:strRef>
          </c:tx>
          <c:spPr>
            <a:solidFill>
              <a:srgbClr val="FFDDD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Data'!$H$48:$AV$48</c15:sqref>
                  </c15:fullRef>
                </c:ext>
              </c:extLst>
              <c:f>'Talnagögn | Numerical Data'!$H$48:$AP$48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13.471108260378832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B0-4C71-82D9-D7F6CC0BCF73}"/>
            </c:ext>
          </c:extLst>
        </c:ser>
        <c:ser>
          <c:idx val="7"/>
          <c:order val="7"/>
          <c:tx>
            <c:strRef>
              <c:f>'Talnagögn | Numerical Data'!$E$57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50.342219039356223</c:v>
                </c:pt>
                <c:pt idx="1">
                  <c:v>48.498820297847715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47.352983917573738</c:v>
                </c:pt>
                <c:pt idx="6">
                  <c:v>49.893783805454859</c:v>
                </c:pt>
                <c:pt idx="7">
                  <c:v>35.097324620485779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39.987072027397517</c:v>
                </c:pt>
                <c:pt idx="11">
                  <c:v>50.754366246758309</c:v>
                </c:pt>
                <c:pt idx="12">
                  <c:v>52.65408910894439</c:v>
                </c:pt>
                <c:pt idx="13">
                  <c:v>29.198120412747357</c:v>
                </c:pt>
                <c:pt idx="14">
                  <c:v>49.04123429980973</c:v>
                </c:pt>
                <c:pt idx="15">
                  <c:v>50.968927870053449</c:v>
                </c:pt>
                <c:pt idx="16">
                  <c:v>49.29201141860176</c:v>
                </c:pt>
                <c:pt idx="17">
                  <c:v>45.722048000427094</c:v>
                </c:pt>
                <c:pt idx="18">
                  <c:v>26.881945383348011</c:v>
                </c:pt>
                <c:pt idx="19">
                  <c:v>23.690528698946309</c:v>
                </c:pt>
                <c:pt idx="20">
                  <c:v>33.307361680718486</c:v>
                </c:pt>
                <c:pt idx="21">
                  <c:v>23.836602416011374</c:v>
                </c:pt>
                <c:pt idx="22">
                  <c:v>17.580140781514046</c:v>
                </c:pt>
                <c:pt idx="23">
                  <c:v>14.640503064963241</c:v>
                </c:pt>
                <c:pt idx="24">
                  <c:v>21.688428429537453</c:v>
                </c:pt>
                <c:pt idx="25">
                  <c:v>13.151332033065955</c:v>
                </c:pt>
                <c:pt idx="26">
                  <c:v>10.790129519583616</c:v>
                </c:pt>
                <c:pt idx="27">
                  <c:v>14.880269415318253</c:v>
                </c:pt>
                <c:pt idx="28">
                  <c:v>11.882995168231446</c:v>
                </c:pt>
                <c:pt idx="29">
                  <c:v>15.678171487613326</c:v>
                </c:pt>
                <c:pt idx="30">
                  <c:v>11.880186128248852</c:v>
                </c:pt>
                <c:pt idx="31">
                  <c:v>13.346276720645847</c:v>
                </c:pt>
                <c:pt idx="32">
                  <c:v>18.836367224749893</c:v>
                </c:pt>
                <c:pt idx="33">
                  <c:v>20.096857209490054</c:v>
                </c:pt>
                <c:pt idx="34">
                  <c:v>27.783192803599604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B0-4C71-82D9-D7F6CC0B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90099973458374"/>
          <c:y val="0.26069629629629631"/>
          <c:w val="0.30709900026541626"/>
          <c:h val="0.49624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56653698573257938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Data'!$E$46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Data'!$H$46:$AV$46</c15:sqref>
                  </c15:fullRef>
                </c:ext>
              </c:extLst>
              <c:f>'Talnagögn | Numerical Data'!$H$46:$AP$46</c:f>
              <c:numCache>
                <c:formatCode>0</c:formatCode>
                <c:ptCount val="35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1-423E-92F7-7D5CF34F3B7A}"/>
            </c:ext>
          </c:extLst>
        </c:ser>
        <c:ser>
          <c:idx val="0"/>
          <c:order val="1"/>
          <c:tx>
            <c:strRef>
              <c:f>'Talnagögn | Numerical Data'!$E$45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Data'!$H$45:$AV$45</c15:sqref>
                  </c15:fullRef>
                </c:ext>
              </c:extLst>
              <c:f>'Talnagögn | Numerical Data'!$H$45:$AP$45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1-423E-92F7-7D5CF34F3B7A}"/>
            </c:ext>
          </c:extLst>
        </c:ser>
        <c:ser>
          <c:idx val="6"/>
          <c:order val="2"/>
          <c:tx>
            <c:strRef>
              <c:f>'Talnagögn | Numerical Data'!$E$56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Data'!$H$56:$AV$56</c15:sqref>
                  </c15:fullRef>
                </c:ext>
              </c:extLst>
              <c:f>'Talnagögn | Numerical Data'!$H$56:$AP$56</c:f>
              <c:numCache>
                <c:formatCode>0</c:formatCode>
                <c:ptCount val="35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1-423E-92F7-7D5CF34F3B7A}"/>
            </c:ext>
          </c:extLst>
        </c:ser>
        <c:ser>
          <c:idx val="4"/>
          <c:order val="3"/>
          <c:tx>
            <c:strRef>
              <c:f>'Talnagögn | Numerical Data'!$E$49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127.39940553726264</c:v>
                </c:pt>
                <c:pt idx="4">
                  <c:v>129.83810631241099</c:v>
                </c:pt>
                <c:pt idx="5">
                  <c:v>163.28813671537696</c:v>
                </c:pt>
                <c:pt idx="6">
                  <c:v>158.35483371464707</c:v>
                </c:pt>
                <c:pt idx="7">
                  <c:v>190.80562569111967</c:v>
                </c:pt>
                <c:pt idx="8">
                  <c:v>192.96132537344991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211.51012539531604</c:v>
                </c:pt>
                <c:pt idx="12">
                  <c:v>198.07630808808767</c:v>
                </c:pt>
                <c:pt idx="13">
                  <c:v>181.57113148074811</c:v>
                </c:pt>
                <c:pt idx="14">
                  <c:v>217.89668386268423</c:v>
                </c:pt>
                <c:pt idx="15">
                  <c:v>236.89254361749525</c:v>
                </c:pt>
                <c:pt idx="16">
                  <c:v>214.30164332811569</c:v>
                </c:pt>
                <c:pt idx="17">
                  <c:v>215.8336624892838</c:v>
                </c:pt>
                <c:pt idx="18">
                  <c:v>208.9615689366662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102.82225724651583</c:v>
                </c:pt>
                <c:pt idx="23">
                  <c:v>98.852644261966944</c:v>
                </c:pt>
                <c:pt idx="24">
                  <c:v>117.37447230447314</c:v>
                </c:pt>
                <c:pt idx="25">
                  <c:v>116.13287890779705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76.653020122222671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1-423E-92F7-7D5CF34F3B7A}"/>
            </c:ext>
          </c:extLst>
        </c:ser>
        <c:ser>
          <c:idx val="5"/>
          <c:order val="4"/>
          <c:tx>
            <c:strRef>
              <c:f>'Talnagögn | Numerical Data'!$E$53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230.44269536273936</c:v>
                </c:pt>
                <c:pt idx="3">
                  <c:v>249.20649489267907</c:v>
                </c:pt>
                <c:pt idx="4">
                  <c:v>228.70557320557299</c:v>
                </c:pt>
                <c:pt idx="5">
                  <c:v>216.97160320890606</c:v>
                </c:pt>
                <c:pt idx="6">
                  <c:v>264.10779754867184</c:v>
                </c:pt>
                <c:pt idx="7">
                  <c:v>302.32644075888606</c:v>
                </c:pt>
                <c:pt idx="8">
                  <c:v>273.08893237380107</c:v>
                </c:pt>
                <c:pt idx="9">
                  <c:v>280.31869269055471</c:v>
                </c:pt>
                <c:pt idx="10">
                  <c:v>226.43051087206072</c:v>
                </c:pt>
                <c:pt idx="11">
                  <c:v>263.34738966869651</c:v>
                </c:pt>
                <c:pt idx="12">
                  <c:v>279.42915581781835</c:v>
                </c:pt>
                <c:pt idx="13">
                  <c:v>257.63780676350132</c:v>
                </c:pt>
                <c:pt idx="14">
                  <c:v>239.60836209868444</c:v>
                </c:pt>
                <c:pt idx="15">
                  <c:v>185.16106618658972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160.63851217332603</c:v>
                </c:pt>
                <c:pt idx="19">
                  <c:v>116.71004879325513</c:v>
                </c:pt>
                <c:pt idx="20">
                  <c:v>84.411799420601625</c:v>
                </c:pt>
                <c:pt idx="21">
                  <c:v>98.726782685505768</c:v>
                </c:pt>
                <c:pt idx="22">
                  <c:v>83.589289785807551</c:v>
                </c:pt>
                <c:pt idx="23">
                  <c:v>74.708501704446064</c:v>
                </c:pt>
                <c:pt idx="24">
                  <c:v>31.896693599301088</c:v>
                </c:pt>
                <c:pt idx="25">
                  <c:v>61.741052156079348</c:v>
                </c:pt>
                <c:pt idx="26">
                  <c:v>59.934001713100614</c:v>
                </c:pt>
                <c:pt idx="27">
                  <c:v>31.319911894929575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79.24771088062154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1-423E-92F7-7D5CF34F3B7A}"/>
            </c:ext>
          </c:extLst>
        </c:ser>
        <c:ser>
          <c:idx val="2"/>
          <c:order val="5"/>
          <c:tx>
            <c:strRef>
              <c:f>'Talnagögn | Numerical Data'!$E$47</c:f>
              <c:strCache>
                <c:ptCount val="1"/>
                <c:pt idx="0">
                  <c:v>Domestic Aviation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Data'!$H$47:$AV$47</c15:sqref>
                  </c15:fullRef>
                </c:ext>
              </c:extLst>
              <c:f>'Talnagögn | Numerical Data'!$H$47:$AP$47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1-423E-92F7-7D5CF34F3B7A}"/>
            </c:ext>
          </c:extLst>
        </c:ser>
        <c:ser>
          <c:idx val="3"/>
          <c:order val="6"/>
          <c:tx>
            <c:strRef>
              <c:f>'Talnagögn | Numerical Data'!$E$48</c:f>
              <c:strCache>
                <c:ptCount val="1"/>
                <c:pt idx="0">
                  <c:v>Domestic Navigation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Data'!$H$48:$AV$48</c15:sqref>
                  </c15:fullRef>
                </c:ext>
              </c:extLst>
              <c:f>'Talnagögn | Numerical Data'!$H$48:$AP$48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13.471108260378832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01-423E-92F7-7D5CF34F3B7A}"/>
            </c:ext>
          </c:extLst>
        </c:ser>
        <c:ser>
          <c:idx val="7"/>
          <c:order val="7"/>
          <c:tx>
            <c:strRef>
              <c:f>'Talnagögn | Numerical Data'!$E$57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50.342219039356223</c:v>
                </c:pt>
                <c:pt idx="1">
                  <c:v>48.498820297847715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47.352983917573738</c:v>
                </c:pt>
                <c:pt idx="6">
                  <c:v>49.893783805454859</c:v>
                </c:pt>
                <c:pt idx="7">
                  <c:v>35.097324620485779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39.987072027397517</c:v>
                </c:pt>
                <c:pt idx="11">
                  <c:v>50.754366246758309</c:v>
                </c:pt>
                <c:pt idx="12">
                  <c:v>52.65408910894439</c:v>
                </c:pt>
                <c:pt idx="13">
                  <c:v>29.198120412747357</c:v>
                </c:pt>
                <c:pt idx="14">
                  <c:v>49.04123429980973</c:v>
                </c:pt>
                <c:pt idx="15">
                  <c:v>50.968927870053449</c:v>
                </c:pt>
                <c:pt idx="16">
                  <c:v>49.29201141860176</c:v>
                </c:pt>
                <c:pt idx="17">
                  <c:v>45.722048000427094</c:v>
                </c:pt>
                <c:pt idx="18">
                  <c:v>26.881945383348011</c:v>
                </c:pt>
                <c:pt idx="19">
                  <c:v>23.690528698946309</c:v>
                </c:pt>
                <c:pt idx="20">
                  <c:v>33.307361680718486</c:v>
                </c:pt>
                <c:pt idx="21">
                  <c:v>23.836602416011374</c:v>
                </c:pt>
                <c:pt idx="22">
                  <c:v>17.580140781514046</c:v>
                </c:pt>
                <c:pt idx="23">
                  <c:v>14.640503064963241</c:v>
                </c:pt>
                <c:pt idx="24">
                  <c:v>21.688428429537453</c:v>
                </c:pt>
                <c:pt idx="25">
                  <c:v>13.151332033065955</c:v>
                </c:pt>
                <c:pt idx="26">
                  <c:v>10.790129519583616</c:v>
                </c:pt>
                <c:pt idx="27">
                  <c:v>14.880269415318253</c:v>
                </c:pt>
                <c:pt idx="28">
                  <c:v>11.882995168231446</c:v>
                </c:pt>
                <c:pt idx="29">
                  <c:v>15.678171487613326</c:v>
                </c:pt>
                <c:pt idx="30">
                  <c:v>11.880186128248852</c:v>
                </c:pt>
                <c:pt idx="31">
                  <c:v>13.346276720645847</c:v>
                </c:pt>
                <c:pt idx="32">
                  <c:v>18.836367224749893</c:v>
                </c:pt>
                <c:pt idx="33">
                  <c:v>20.096857209490054</c:v>
                </c:pt>
                <c:pt idx="34">
                  <c:v>27.783192803599604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01-423E-92F7-7D5CF34F3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8731481481481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63750454090859732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Data'!$D$46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Data'!$H$46:$AV$46</c:f>
              <c:numCache>
                <c:formatCode>0</c:formatCode>
                <c:ptCount val="41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E-4FEF-A265-027C20591648}"/>
            </c:ext>
          </c:extLst>
        </c:ser>
        <c:ser>
          <c:idx val="0"/>
          <c:order val="1"/>
          <c:tx>
            <c:strRef>
              <c:f>'Talnagögn | Numerical Data'!$D$45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Data'!$H$45:$AV$45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E-4FEF-A265-027C20591648}"/>
            </c:ext>
          </c:extLst>
        </c:ser>
        <c:ser>
          <c:idx val="6"/>
          <c:order val="2"/>
          <c:tx>
            <c:strRef>
              <c:f>'Talnagögn | Numerical Data'!$D$56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Data'!$H$56:$AV$56</c:f>
              <c:numCache>
                <c:formatCode>0</c:formatCode>
                <c:ptCount val="41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E-4FEF-A265-027C20591648}"/>
            </c:ext>
          </c:extLst>
        </c:ser>
        <c:ser>
          <c:idx val="2"/>
          <c:order val="3"/>
          <c:tx>
            <c:v>Önnur losun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DE-4FEF-A265-027C20591648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Data'!$H$60:$BU$60</c:f>
              <c:numCache>
                <c:formatCode>0</c:formatCode>
                <c:ptCount val="66"/>
                <c:pt idx="34">
                  <c:v>520.01881128620573</c:v>
                </c:pt>
                <c:pt idx="35">
                  <c:v>463.89750524394026</c:v>
                </c:pt>
                <c:pt idx="36">
                  <c:v>444.97097473417563</c:v>
                </c:pt>
                <c:pt idx="37">
                  <c:v>431.67730318138439</c:v>
                </c:pt>
                <c:pt idx="38">
                  <c:v>424.33374713642871</c:v>
                </c:pt>
                <c:pt idx="39">
                  <c:v>407.46408800354664</c:v>
                </c:pt>
                <c:pt idx="40">
                  <c:v>389.93759042164368</c:v>
                </c:pt>
                <c:pt idx="41">
                  <c:v>391.42695945912681</c:v>
                </c:pt>
                <c:pt idx="42">
                  <c:v>392.83924784994736</c:v>
                </c:pt>
                <c:pt idx="43">
                  <c:v>392.47784135140188</c:v>
                </c:pt>
                <c:pt idx="44">
                  <c:v>390.49221580188566</c:v>
                </c:pt>
                <c:pt idx="45">
                  <c:v>387.50495152332775</c:v>
                </c:pt>
                <c:pt idx="46">
                  <c:v>383.97678135882745</c:v>
                </c:pt>
                <c:pt idx="47">
                  <c:v>380.00749143023648</c:v>
                </c:pt>
                <c:pt idx="48">
                  <c:v>375.53189790718659</c:v>
                </c:pt>
                <c:pt idx="49">
                  <c:v>370.45989469957664</c:v>
                </c:pt>
                <c:pt idx="50">
                  <c:v>364.6485450428562</c:v>
                </c:pt>
                <c:pt idx="51">
                  <c:v>358.03898075556083</c:v>
                </c:pt>
                <c:pt idx="52">
                  <c:v>350.33580856346794</c:v>
                </c:pt>
                <c:pt idx="53">
                  <c:v>341.35571426301078</c:v>
                </c:pt>
                <c:pt idx="54">
                  <c:v>330.87189276125042</c:v>
                </c:pt>
                <c:pt idx="55">
                  <c:v>318.660654584947</c:v>
                </c:pt>
                <c:pt idx="56">
                  <c:v>304.50152088330259</c:v>
                </c:pt>
                <c:pt idx="57">
                  <c:v>288.33273803161745</c:v>
                </c:pt>
                <c:pt idx="58">
                  <c:v>269.9370286602869</c:v>
                </c:pt>
                <c:pt idx="59">
                  <c:v>249.4269857275772</c:v>
                </c:pt>
                <c:pt idx="60">
                  <c:v>226.86801779398328</c:v>
                </c:pt>
                <c:pt idx="61">
                  <c:v>208.95154428153953</c:v>
                </c:pt>
                <c:pt idx="62">
                  <c:v>194.8537539751581</c:v>
                </c:pt>
                <c:pt idx="63">
                  <c:v>179.54731053864282</c:v>
                </c:pt>
                <c:pt idx="64">
                  <c:v>166.0325192139091</c:v>
                </c:pt>
                <c:pt idx="65">
                  <c:v>157.36569681422219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DE-4FEF-A265-027C20591648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Data'!$H$61:$BU$61</c:f>
              <c:numCache>
                <c:formatCode>0</c:formatCode>
                <c:ptCount val="66"/>
                <c:pt idx="34">
                  <c:v>905.50742448156177</c:v>
                </c:pt>
                <c:pt idx="35">
                  <c:v>894.89141848720135</c:v>
                </c:pt>
                <c:pt idx="36">
                  <c:v>872.46876079218669</c:v>
                </c:pt>
                <c:pt idx="37">
                  <c:v>840.17548726403083</c:v>
                </c:pt>
                <c:pt idx="38">
                  <c:v>804.54603346166118</c:v>
                </c:pt>
                <c:pt idx="39">
                  <c:v>765.12050934504907</c:v>
                </c:pt>
                <c:pt idx="40">
                  <c:v>722.09890849664362</c:v>
                </c:pt>
                <c:pt idx="41">
                  <c:v>685.33593811459355</c:v>
                </c:pt>
                <c:pt idx="42">
                  <c:v>648.56241585293037</c:v>
                </c:pt>
                <c:pt idx="43">
                  <c:v>610.87981830180581</c:v>
                </c:pt>
                <c:pt idx="44">
                  <c:v>571.63910719066223</c:v>
                </c:pt>
                <c:pt idx="45">
                  <c:v>524.79562594972833</c:v>
                </c:pt>
                <c:pt idx="46">
                  <c:v>477.69960116115783</c:v>
                </c:pt>
                <c:pt idx="47">
                  <c:v>430.79682716538571</c:v>
                </c:pt>
                <c:pt idx="48">
                  <c:v>384.5390394105346</c:v>
                </c:pt>
                <c:pt idx="49">
                  <c:v>338.81829627085523</c:v>
                </c:pt>
                <c:pt idx="50">
                  <c:v>294.1136917303445</c:v>
                </c:pt>
                <c:pt idx="51">
                  <c:v>252.42283114208999</c:v>
                </c:pt>
                <c:pt idx="52">
                  <c:v>212.33020862580585</c:v>
                </c:pt>
                <c:pt idx="53">
                  <c:v>173.97295426009288</c:v>
                </c:pt>
                <c:pt idx="54">
                  <c:v>137.56418226201205</c:v>
                </c:pt>
                <c:pt idx="55">
                  <c:v>103.56623754891419</c:v>
                </c:pt>
                <c:pt idx="56">
                  <c:v>78.822517065735283</c:v>
                </c:pt>
                <c:pt idx="57">
                  <c:v>56.714182150728959</c:v>
                </c:pt>
                <c:pt idx="58">
                  <c:v>36.577216019680755</c:v>
                </c:pt>
                <c:pt idx="59">
                  <c:v>20.845338179602876</c:v>
                </c:pt>
                <c:pt idx="60">
                  <c:v>12.141565312923023</c:v>
                </c:pt>
                <c:pt idx="61" formatCode="0.0">
                  <c:v>5.6852259967979322</c:v>
                </c:pt>
                <c:pt idx="62" formatCode="0.0">
                  <c:v>4.0276989188989702</c:v>
                </c:pt>
                <c:pt idx="63" formatCode="0.0">
                  <c:v>3.2148462738859602</c:v>
                </c:pt>
                <c:pt idx="64" formatCode="0.0">
                  <c:v>2.5010014911035383</c:v>
                </c:pt>
                <c:pt idx="65" formatCode="0.0">
                  <c:v>1.8760986850595873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E-4FEF-A265-027C20591648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DE-4FEF-A265-027C20591648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Data'!$H$71:$BU$71</c:f>
              <c:numCache>
                <c:formatCode>0</c:formatCode>
                <c:ptCount val="66"/>
                <c:pt idx="34">
                  <c:v>223.29619818990452</c:v>
                </c:pt>
                <c:pt idx="35">
                  <c:v>161.77746629566548</c:v>
                </c:pt>
                <c:pt idx="36">
                  <c:v>149.22671787904821</c:v>
                </c:pt>
                <c:pt idx="37">
                  <c:v>149.25339402180236</c:v>
                </c:pt>
                <c:pt idx="38">
                  <c:v>149.24718384629332</c:v>
                </c:pt>
                <c:pt idx="39">
                  <c:v>149.24243191571466</c:v>
                </c:pt>
                <c:pt idx="40">
                  <c:v>136.44906992793682</c:v>
                </c:pt>
                <c:pt idx="41">
                  <c:v>136.44716189664825</c:v>
                </c:pt>
                <c:pt idx="42">
                  <c:v>136.44668791343321</c:v>
                </c:pt>
                <c:pt idx="43">
                  <c:v>136.44763991267274</c:v>
                </c:pt>
                <c:pt idx="44">
                  <c:v>136.44716324091809</c:v>
                </c:pt>
                <c:pt idx="45">
                  <c:v>136.44716368900799</c:v>
                </c:pt>
                <c:pt idx="46">
                  <c:v>136.44732228086627</c:v>
                </c:pt>
                <c:pt idx="47">
                  <c:v>136.44721640359745</c:v>
                </c:pt>
                <c:pt idx="48">
                  <c:v>136.44723412449054</c:v>
                </c:pt>
                <c:pt idx="49">
                  <c:v>136.44725760298473</c:v>
                </c:pt>
                <c:pt idx="50">
                  <c:v>136.44723604369091</c:v>
                </c:pt>
                <c:pt idx="51">
                  <c:v>136.44724259038878</c:v>
                </c:pt>
                <c:pt idx="52">
                  <c:v>136.44724541235479</c:v>
                </c:pt>
                <c:pt idx="53">
                  <c:v>136.44724134881153</c:v>
                </c:pt>
                <c:pt idx="54">
                  <c:v>136.44724311718505</c:v>
                </c:pt>
                <c:pt idx="55">
                  <c:v>136.44724329278375</c:v>
                </c:pt>
                <c:pt idx="56">
                  <c:v>136.44724258626013</c:v>
                </c:pt>
                <c:pt idx="57">
                  <c:v>136.44724299874298</c:v>
                </c:pt>
                <c:pt idx="58">
                  <c:v>136.44724295926233</c:v>
                </c:pt>
                <c:pt idx="59">
                  <c:v>136.44724284808848</c:v>
                </c:pt>
                <c:pt idx="60">
                  <c:v>136.44724293536456</c:v>
                </c:pt>
                <c:pt idx="61">
                  <c:v>136.44724291423847</c:v>
                </c:pt>
                <c:pt idx="62">
                  <c:v>136.44724289923045</c:v>
                </c:pt>
                <c:pt idx="63">
                  <c:v>136.44724291627779</c:v>
                </c:pt>
                <c:pt idx="64">
                  <c:v>136.44724290991559</c:v>
                </c:pt>
                <c:pt idx="65">
                  <c:v>136.44724290847461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DE-4FEF-A265-027C20591648}"/>
            </c:ext>
          </c:extLst>
        </c:ser>
        <c:ser>
          <c:idx val="7"/>
          <c:order val="8"/>
          <c:tx>
            <c:v>Vega WAM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DE-4FEF-A265-027C20591648}"/>
            </c:ext>
          </c:extLst>
        </c:ser>
        <c:ser>
          <c:idx val="10"/>
          <c:order val="9"/>
          <c:tx>
            <c:v>Fiski WAM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DE-4FEF-A265-027C20591648}"/>
            </c:ext>
          </c:extLst>
        </c:ser>
        <c:ser>
          <c:idx val="5"/>
          <c:order val="10"/>
          <c:tx>
            <c:v>Annað WAM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DE-4FEF-A265-027C20591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63750454090859732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Data'!$E$46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Data'!$H$46:$AV$46</c:f>
              <c:numCache>
                <c:formatCode>0</c:formatCode>
                <c:ptCount val="41"/>
                <c:pt idx="0">
                  <c:v>531.22135287801859</c:v>
                </c:pt>
                <c:pt idx="1">
                  <c:v>549.73922233056999</c:v>
                </c:pt>
                <c:pt idx="2">
                  <c:v>564.10322606237207</c:v>
                </c:pt>
                <c:pt idx="3">
                  <c:v>560.82125209413766</c:v>
                </c:pt>
                <c:pt idx="4">
                  <c:v>568.71975437287563</c:v>
                </c:pt>
                <c:pt idx="5">
                  <c:v>558.39928539026232</c:v>
                </c:pt>
                <c:pt idx="6">
                  <c:v>538.90124821929692</c:v>
                </c:pt>
                <c:pt idx="7">
                  <c:v>570.14166117824288</c:v>
                </c:pt>
                <c:pt idx="8">
                  <c:v>578.21954693434816</c:v>
                </c:pt>
                <c:pt idx="9">
                  <c:v>603.81835985278224</c:v>
                </c:pt>
                <c:pt idx="10">
                  <c:v>615.19124112849386</c:v>
                </c:pt>
                <c:pt idx="11">
                  <c:v>621.43794664753909</c:v>
                </c:pt>
                <c:pt idx="12">
                  <c:v>630.07589891197915</c:v>
                </c:pt>
                <c:pt idx="13">
                  <c:v>708.59649022597102</c:v>
                </c:pt>
                <c:pt idx="14">
                  <c:v>744.98998559072106</c:v>
                </c:pt>
                <c:pt idx="15">
                  <c:v>772.96720116217978</c:v>
                </c:pt>
                <c:pt idx="16">
                  <c:v>882.31132379605481</c:v>
                </c:pt>
                <c:pt idx="17">
                  <c:v>913.83614619722141</c:v>
                </c:pt>
                <c:pt idx="18">
                  <c:v>860.22323028213884</c:v>
                </c:pt>
                <c:pt idx="19">
                  <c:v>861.21528928281407</c:v>
                </c:pt>
                <c:pt idx="20">
                  <c:v>813.89802161205967</c:v>
                </c:pt>
                <c:pt idx="21">
                  <c:v>795.69099258781853</c:v>
                </c:pt>
                <c:pt idx="22">
                  <c:v>790.44455922423981</c:v>
                </c:pt>
                <c:pt idx="23">
                  <c:v>805.1705823155595</c:v>
                </c:pt>
                <c:pt idx="24">
                  <c:v>804.98232350461672</c:v>
                </c:pt>
                <c:pt idx="25">
                  <c:v>828.27095982461969</c:v>
                </c:pt>
                <c:pt idx="26">
                  <c:v>904.74762539415917</c:v>
                </c:pt>
                <c:pt idx="27">
                  <c:v>955.78975219982249</c:v>
                </c:pt>
                <c:pt idx="28">
                  <c:v>983.0091585136197</c:v>
                </c:pt>
                <c:pt idx="29">
                  <c:v>963.43113685715196</c:v>
                </c:pt>
                <c:pt idx="30">
                  <c:v>836.92654422903922</c:v>
                </c:pt>
                <c:pt idx="31">
                  <c:v>866.31820877820041</c:v>
                </c:pt>
                <c:pt idx="32">
                  <c:v>933.32556342634621</c:v>
                </c:pt>
                <c:pt idx="33">
                  <c:v>928.55777773719262</c:v>
                </c:pt>
                <c:pt idx="34">
                  <c:v>905.50742448156177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8-4764-A45A-14BF17C656B0}"/>
            </c:ext>
          </c:extLst>
        </c:ser>
        <c:ser>
          <c:idx val="0"/>
          <c:order val="1"/>
          <c:tx>
            <c:strRef>
              <c:f>'Talnagögn | Numerical Data'!$E$45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Data'!$H$45:$AV$45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520.01881128620573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8-4764-A45A-14BF17C656B0}"/>
            </c:ext>
          </c:extLst>
        </c:ser>
        <c:ser>
          <c:idx val="6"/>
          <c:order val="2"/>
          <c:tx>
            <c:strRef>
              <c:f>'Talnagögn | Numerical Data'!$E$56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Data'!$H$56:$AV$56</c:f>
              <c:numCache>
                <c:formatCode>0</c:formatCode>
                <c:ptCount val="41"/>
                <c:pt idx="0">
                  <c:v>61.065589642877526</c:v>
                </c:pt>
                <c:pt idx="1">
                  <c:v>69.64508735406244</c:v>
                </c:pt>
                <c:pt idx="2">
                  <c:v>67.282432396869979</c:v>
                </c:pt>
                <c:pt idx="3">
                  <c:v>85.063792469926852</c:v>
                </c:pt>
                <c:pt idx="4">
                  <c:v>69.810048261690142</c:v>
                </c:pt>
                <c:pt idx="5">
                  <c:v>82.300329775140781</c:v>
                </c:pt>
                <c:pt idx="6">
                  <c:v>81.375379452684783</c:v>
                </c:pt>
                <c:pt idx="7">
                  <c:v>66.981909239667516</c:v>
                </c:pt>
                <c:pt idx="8">
                  <c:v>84.128774259520654</c:v>
                </c:pt>
                <c:pt idx="9">
                  <c:v>112.12388902349248</c:v>
                </c:pt>
                <c:pt idx="10">
                  <c:v>154.14036400492714</c:v>
                </c:pt>
                <c:pt idx="11">
                  <c:v>144.88444962773332</c:v>
                </c:pt>
                <c:pt idx="12">
                  <c:v>148.49338607446219</c:v>
                </c:pt>
                <c:pt idx="13">
                  <c:v>137.40319231256251</c:v>
                </c:pt>
                <c:pt idx="14">
                  <c:v>124.03082392622254</c:v>
                </c:pt>
                <c:pt idx="15">
                  <c:v>119.26047094208158</c:v>
                </c:pt>
                <c:pt idx="16">
                  <c:v>129.44840884767729</c:v>
                </c:pt>
                <c:pt idx="17">
                  <c:v>150.13672395880565</c:v>
                </c:pt>
                <c:pt idx="18">
                  <c:v>188.7494684116991</c:v>
                </c:pt>
                <c:pt idx="19">
                  <c:v>172.64175584137766</c:v>
                </c:pt>
                <c:pt idx="20">
                  <c:v>194.72300000000001</c:v>
                </c:pt>
                <c:pt idx="21">
                  <c:v>183.37799999999999</c:v>
                </c:pt>
                <c:pt idx="22">
                  <c:v>175.06768</c:v>
                </c:pt>
                <c:pt idx="23">
                  <c:v>176.928</c:v>
                </c:pt>
                <c:pt idx="24">
                  <c:v>206.00103132749297</c:v>
                </c:pt>
                <c:pt idx="25">
                  <c:v>172.26500096927683</c:v>
                </c:pt>
                <c:pt idx="26">
                  <c:v>162.99524576158018</c:v>
                </c:pt>
                <c:pt idx="27">
                  <c:v>151.91344102803788</c:v>
                </c:pt>
                <c:pt idx="28">
                  <c:v>164.66100135548007</c:v>
                </c:pt>
                <c:pt idx="29">
                  <c:v>175.37661233554124</c:v>
                </c:pt>
                <c:pt idx="30">
                  <c:v>177.2397261242881</c:v>
                </c:pt>
                <c:pt idx="31">
                  <c:v>166.22976688024966</c:v>
                </c:pt>
                <c:pt idx="32">
                  <c:v>177.8928390442361</c:v>
                </c:pt>
                <c:pt idx="33">
                  <c:v>176.6385789664966</c:v>
                </c:pt>
                <c:pt idx="34">
                  <c:v>223.29619818990452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8-4764-A45A-14BF17C656B0}"/>
            </c:ext>
          </c:extLst>
        </c:ser>
        <c:ser>
          <c:idx val="2"/>
          <c:order val="3"/>
          <c:tx>
            <c:strRef>
              <c:f>'Talnagögn | Numerical Data'!$E$57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28-4764-A45A-14BF17C656B0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Data'!$H$60:$BU$60</c:f>
              <c:numCache>
                <c:formatCode>0</c:formatCode>
                <c:ptCount val="66"/>
                <c:pt idx="34">
                  <c:v>520.01881128620573</c:v>
                </c:pt>
                <c:pt idx="35">
                  <c:v>463.89750524394026</c:v>
                </c:pt>
                <c:pt idx="36">
                  <c:v>444.97097473417563</c:v>
                </c:pt>
                <c:pt idx="37">
                  <c:v>431.67730318138439</c:v>
                </c:pt>
                <c:pt idx="38">
                  <c:v>424.33374713642871</c:v>
                </c:pt>
                <c:pt idx="39">
                  <c:v>407.46408800354664</c:v>
                </c:pt>
                <c:pt idx="40">
                  <c:v>389.93759042164368</c:v>
                </c:pt>
                <c:pt idx="41">
                  <c:v>391.42695945912681</c:v>
                </c:pt>
                <c:pt idx="42">
                  <c:v>392.83924784994736</c:v>
                </c:pt>
                <c:pt idx="43">
                  <c:v>392.47784135140188</c:v>
                </c:pt>
                <c:pt idx="44">
                  <c:v>390.49221580188566</c:v>
                </c:pt>
                <c:pt idx="45">
                  <c:v>387.50495152332775</c:v>
                </c:pt>
                <c:pt idx="46">
                  <c:v>383.97678135882745</c:v>
                </c:pt>
                <c:pt idx="47">
                  <c:v>380.00749143023648</c:v>
                </c:pt>
                <c:pt idx="48">
                  <c:v>375.53189790718659</c:v>
                </c:pt>
                <c:pt idx="49">
                  <c:v>370.45989469957664</c:v>
                </c:pt>
                <c:pt idx="50">
                  <c:v>364.6485450428562</c:v>
                </c:pt>
                <c:pt idx="51">
                  <c:v>358.03898075556083</c:v>
                </c:pt>
                <c:pt idx="52">
                  <c:v>350.33580856346794</c:v>
                </c:pt>
                <c:pt idx="53">
                  <c:v>341.35571426301078</c:v>
                </c:pt>
                <c:pt idx="54">
                  <c:v>330.87189276125042</c:v>
                </c:pt>
                <c:pt idx="55">
                  <c:v>318.660654584947</c:v>
                </c:pt>
                <c:pt idx="56">
                  <c:v>304.50152088330259</c:v>
                </c:pt>
                <c:pt idx="57">
                  <c:v>288.33273803161745</c:v>
                </c:pt>
                <c:pt idx="58">
                  <c:v>269.9370286602869</c:v>
                </c:pt>
                <c:pt idx="59">
                  <c:v>249.4269857275772</c:v>
                </c:pt>
                <c:pt idx="60">
                  <c:v>226.86801779398328</c:v>
                </c:pt>
                <c:pt idx="61">
                  <c:v>208.95154428153953</c:v>
                </c:pt>
                <c:pt idx="62">
                  <c:v>194.8537539751581</c:v>
                </c:pt>
                <c:pt idx="63">
                  <c:v>179.54731053864282</c:v>
                </c:pt>
                <c:pt idx="64">
                  <c:v>166.0325192139091</c:v>
                </c:pt>
                <c:pt idx="65">
                  <c:v>157.36569681422219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28-4764-A45A-14BF17C656B0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Data'!$H$61:$BU$61</c:f>
              <c:numCache>
                <c:formatCode>0</c:formatCode>
                <c:ptCount val="66"/>
                <c:pt idx="34">
                  <c:v>905.50742448156177</c:v>
                </c:pt>
                <c:pt idx="35">
                  <c:v>894.89141848720135</c:v>
                </c:pt>
                <c:pt idx="36">
                  <c:v>872.46876079218669</c:v>
                </c:pt>
                <c:pt idx="37">
                  <c:v>840.17548726403083</c:v>
                </c:pt>
                <c:pt idx="38">
                  <c:v>804.54603346166118</c:v>
                </c:pt>
                <c:pt idx="39">
                  <c:v>765.12050934504907</c:v>
                </c:pt>
                <c:pt idx="40">
                  <c:v>722.09890849664362</c:v>
                </c:pt>
                <c:pt idx="41">
                  <c:v>685.33593811459355</c:v>
                </c:pt>
                <c:pt idx="42">
                  <c:v>648.56241585293037</c:v>
                </c:pt>
                <c:pt idx="43">
                  <c:v>610.87981830180581</c:v>
                </c:pt>
                <c:pt idx="44">
                  <c:v>571.63910719066223</c:v>
                </c:pt>
                <c:pt idx="45">
                  <c:v>524.79562594972833</c:v>
                </c:pt>
                <c:pt idx="46">
                  <c:v>477.69960116115783</c:v>
                </c:pt>
                <c:pt idx="47">
                  <c:v>430.79682716538571</c:v>
                </c:pt>
                <c:pt idx="48">
                  <c:v>384.5390394105346</c:v>
                </c:pt>
                <c:pt idx="49">
                  <c:v>338.81829627085523</c:v>
                </c:pt>
                <c:pt idx="50">
                  <c:v>294.1136917303445</c:v>
                </c:pt>
                <c:pt idx="51">
                  <c:v>252.42283114208999</c:v>
                </c:pt>
                <c:pt idx="52">
                  <c:v>212.33020862580585</c:v>
                </c:pt>
                <c:pt idx="53">
                  <c:v>173.97295426009288</c:v>
                </c:pt>
                <c:pt idx="54">
                  <c:v>137.56418226201205</c:v>
                </c:pt>
                <c:pt idx="55">
                  <c:v>103.56623754891419</c:v>
                </c:pt>
                <c:pt idx="56">
                  <c:v>78.822517065735283</c:v>
                </c:pt>
                <c:pt idx="57">
                  <c:v>56.714182150728959</c:v>
                </c:pt>
                <c:pt idx="58">
                  <c:v>36.577216019680755</c:v>
                </c:pt>
                <c:pt idx="59">
                  <c:v>20.845338179602876</c:v>
                </c:pt>
                <c:pt idx="60">
                  <c:v>12.141565312923023</c:v>
                </c:pt>
                <c:pt idx="61" formatCode="0.0">
                  <c:v>5.6852259967979322</c:v>
                </c:pt>
                <c:pt idx="62" formatCode="0.0">
                  <c:v>4.0276989188989702</c:v>
                </c:pt>
                <c:pt idx="63" formatCode="0.0">
                  <c:v>3.2148462738859602</c:v>
                </c:pt>
                <c:pt idx="64" formatCode="0.0">
                  <c:v>2.5010014911035383</c:v>
                </c:pt>
                <c:pt idx="65" formatCode="0.0">
                  <c:v>1.8760986850595873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28-4764-A45A-14BF17C656B0}"/>
            </c:ext>
          </c:extLst>
        </c:ser>
        <c:ser>
          <c:idx val="4"/>
          <c:order val="6"/>
          <c:tx>
            <c:v>Jarðvarma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Data'!$H$71:$BU$71</c:f>
              <c:numCache>
                <c:formatCode>0</c:formatCode>
                <c:ptCount val="66"/>
                <c:pt idx="34">
                  <c:v>223.29619818990452</c:v>
                </c:pt>
                <c:pt idx="35">
                  <c:v>161.77746629566548</c:v>
                </c:pt>
                <c:pt idx="36">
                  <c:v>149.22671787904821</c:v>
                </c:pt>
                <c:pt idx="37">
                  <c:v>149.25339402180236</c:v>
                </c:pt>
                <c:pt idx="38">
                  <c:v>149.24718384629332</c:v>
                </c:pt>
                <c:pt idx="39">
                  <c:v>149.24243191571466</c:v>
                </c:pt>
                <c:pt idx="40">
                  <c:v>136.44906992793682</c:v>
                </c:pt>
                <c:pt idx="41">
                  <c:v>136.44716189664825</c:v>
                </c:pt>
                <c:pt idx="42">
                  <c:v>136.44668791343321</c:v>
                </c:pt>
                <c:pt idx="43">
                  <c:v>136.44763991267274</c:v>
                </c:pt>
                <c:pt idx="44">
                  <c:v>136.44716324091809</c:v>
                </c:pt>
                <c:pt idx="45">
                  <c:v>136.44716368900799</c:v>
                </c:pt>
                <c:pt idx="46">
                  <c:v>136.44732228086627</c:v>
                </c:pt>
                <c:pt idx="47">
                  <c:v>136.44721640359745</c:v>
                </c:pt>
                <c:pt idx="48">
                  <c:v>136.44723412449054</c:v>
                </c:pt>
                <c:pt idx="49">
                  <c:v>136.44725760298473</c:v>
                </c:pt>
                <c:pt idx="50">
                  <c:v>136.44723604369091</c:v>
                </c:pt>
                <c:pt idx="51">
                  <c:v>136.44724259038878</c:v>
                </c:pt>
                <c:pt idx="52">
                  <c:v>136.44724541235479</c:v>
                </c:pt>
                <c:pt idx="53">
                  <c:v>136.44724134881153</c:v>
                </c:pt>
                <c:pt idx="54">
                  <c:v>136.44724311718505</c:v>
                </c:pt>
                <c:pt idx="55">
                  <c:v>136.44724329278375</c:v>
                </c:pt>
                <c:pt idx="56">
                  <c:v>136.44724258626013</c:v>
                </c:pt>
                <c:pt idx="57">
                  <c:v>136.44724299874298</c:v>
                </c:pt>
                <c:pt idx="58">
                  <c:v>136.44724295926233</c:v>
                </c:pt>
                <c:pt idx="59">
                  <c:v>136.44724284808848</c:v>
                </c:pt>
                <c:pt idx="60">
                  <c:v>136.44724293536456</c:v>
                </c:pt>
                <c:pt idx="61">
                  <c:v>136.44724291423847</c:v>
                </c:pt>
                <c:pt idx="62">
                  <c:v>136.44724289923045</c:v>
                </c:pt>
                <c:pt idx="63">
                  <c:v>136.44724291627779</c:v>
                </c:pt>
                <c:pt idx="64">
                  <c:v>136.44724290991559</c:v>
                </c:pt>
                <c:pt idx="65">
                  <c:v>136.44724290847461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28-4764-A45A-14BF17C656B0}"/>
            </c:ext>
          </c:extLst>
        </c:ser>
        <c:ser>
          <c:idx val="3"/>
          <c:order val="7"/>
          <c:tx>
            <c:v>Annað WEM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28-4764-A45A-14BF17C65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Data'!$D$77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Data'!$H$77:$AV$77</c15:sqref>
                  </c15:fullRef>
                </c:ext>
              </c:extLst>
              <c:f>'Talnagögn | Numerical Data'!$H$77:$AP$77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3-4DFC-8E02-AC58623FB521}"/>
            </c:ext>
          </c:extLst>
        </c:ser>
        <c:ser>
          <c:idx val="3"/>
          <c:order val="1"/>
          <c:tx>
            <c:strRef>
              <c:f>'Talnagögn | Numerical Data'!$D$78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Data'!$H$78:$AP$78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3-4DFC-8E02-AC58623FB521}"/>
            </c:ext>
          </c:extLst>
        </c:ser>
        <c:ser>
          <c:idx val="5"/>
          <c:order val="2"/>
          <c:tx>
            <c:strRef>
              <c:f>'Talnagögn | Numerical Data'!$D$79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Data'!$H$79:$AV$79</c15:sqref>
                  </c15:fullRef>
                </c:ext>
              </c:extLst>
              <c:f>'Talnagögn | Numerical Data'!$H$79:$AP$79</c:f>
              <c:numCache>
                <c:formatCode>0.0</c:formatCode>
                <c:ptCount val="35"/>
                <c:pt idx="0">
                  <c:v>0.62943423722048131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164.58965162753336</c:v>
                </c:pt>
                <c:pt idx="28" formatCode="0">
                  <c:v>182.47701962243832</c:v>
                </c:pt>
                <c:pt idx="29" formatCode="0">
                  <c:v>194.37435453854647</c:v>
                </c:pt>
                <c:pt idx="30" formatCode="0">
                  <c:v>198.14512441654921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3-4DFC-8E02-AC58623FB521}"/>
            </c:ext>
          </c:extLst>
        </c:ser>
        <c:ser>
          <c:idx val="4"/>
          <c:order val="3"/>
          <c:tx>
            <c:strRef>
              <c:f>'Talnagögn | Numerical Data'!$D$80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Data'!$H$80:$AV$80</c15:sqref>
                  </c15:fullRef>
                </c:ext>
              </c:extLst>
              <c:f>'Talnagögn | Numerical Data'!$H$80:$AP$80</c:f>
              <c:numCache>
                <c:formatCode>0</c:formatCode>
                <c:ptCount val="35"/>
                <c:pt idx="0">
                  <c:v>106.98548419316751</c:v>
                </c:pt>
                <c:pt idx="1">
                  <c:v>101.48893414207807</c:v>
                </c:pt>
                <c:pt idx="2">
                  <c:v>93.861622838350542</c:v>
                </c:pt>
                <c:pt idx="3">
                  <c:v>89.855520973004275</c:v>
                </c:pt>
                <c:pt idx="4">
                  <c:v>87.477675897883316</c:v>
                </c:pt>
                <c:pt idx="5">
                  <c:v>86.732737889665316</c:v>
                </c:pt>
                <c:pt idx="6">
                  <c:v>97.055701090940602</c:v>
                </c:pt>
                <c:pt idx="7">
                  <c:v>94.787155698992251</c:v>
                </c:pt>
                <c:pt idx="8">
                  <c:v>98.583063660022532</c:v>
                </c:pt>
                <c:pt idx="9">
                  <c:v>105.78879645874805</c:v>
                </c:pt>
                <c:pt idx="10">
                  <c:v>95.138713535110313</c:v>
                </c:pt>
                <c:pt idx="11">
                  <c:v>85.33660542751565</c:v>
                </c:pt>
                <c:pt idx="12">
                  <c:v>52.129219599269781</c:v>
                </c:pt>
                <c:pt idx="13">
                  <c:v>45.504560234596674</c:v>
                </c:pt>
                <c:pt idx="14">
                  <c:v>64.134270949465517</c:v>
                </c:pt>
                <c:pt idx="15">
                  <c:v>69.016008271170307</c:v>
                </c:pt>
                <c:pt idx="16">
                  <c:v>77.528998557449768</c:v>
                </c:pt>
                <c:pt idx="17">
                  <c:v>80.402423338750637</c:v>
                </c:pt>
                <c:pt idx="18">
                  <c:v>76.182868246008695</c:v>
                </c:pt>
                <c:pt idx="19">
                  <c:v>40.349401335792841</c:v>
                </c:pt>
                <c:pt idx="20">
                  <c:v>24.05160511967857</c:v>
                </c:pt>
                <c:pt idx="21">
                  <c:v>32.470929475915433</c:v>
                </c:pt>
                <c:pt idx="22">
                  <c:v>15.092251727236635</c:v>
                </c:pt>
                <c:pt idx="23">
                  <c:v>12.531887935757901</c:v>
                </c:pt>
                <c:pt idx="24">
                  <c:v>12.509451084779132</c:v>
                </c:pt>
                <c:pt idx="25">
                  <c:v>12.052068753652168</c:v>
                </c:pt>
                <c:pt idx="26">
                  <c:v>11.846636284274668</c:v>
                </c:pt>
                <c:pt idx="27">
                  <c:v>12.944201574749332</c:v>
                </c:pt>
                <c:pt idx="28">
                  <c:v>15.294586350039467</c:v>
                </c:pt>
                <c:pt idx="29">
                  <c:v>13.0044447800512</c:v>
                </c:pt>
                <c:pt idx="30">
                  <c:v>13.717071740668001</c:v>
                </c:pt>
                <c:pt idx="31">
                  <c:v>12.743559423303601</c:v>
                </c:pt>
                <c:pt idx="32">
                  <c:v>12.2112655324398</c:v>
                </c:pt>
                <c:pt idx="33">
                  <c:v>12.562816566130932</c:v>
                </c:pt>
                <c:pt idx="34">
                  <c:v>12.705634005409333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D3-4DFC-8E02-AC58623F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85564083713828"/>
          <c:y val="0.36858888888888897"/>
          <c:w val="0.26114435916286177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Data'!$D$76</c:f>
              <c:strCache>
                <c:ptCount val="1"/>
                <c:pt idx="0">
                  <c:v>Söguleg losun</c:v>
                </c:pt>
              </c:strCache>
            </c:strRef>
          </c:tx>
          <c:spPr>
            <a:ln w="28575" cap="rnd">
              <a:solidFill>
                <a:srgbClr val="B29A3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Data'!$H$86:$AV$86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E-43D4-8F61-5743CEF45262}"/>
            </c:ext>
          </c:extLst>
        </c:ser>
        <c:ser>
          <c:idx val="0"/>
          <c:order val="1"/>
          <c:tx>
            <c:strRef>
              <c:f>'Talnagögn | Numerical Data'!$D$87</c:f>
              <c:strCache>
                <c:ptCount val="1"/>
                <c:pt idx="0">
                  <c:v>Sviðsmynd byggð á aðgerðum stjórvalda</c:v>
                </c:pt>
              </c:strCache>
            </c:strRef>
          </c:tx>
          <c:spPr>
            <a:ln w="28575" cap="rnd">
              <a:solidFill>
                <a:srgbClr val="B29A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Data'!$H$97:$BU$97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E-43D4-8F61-5743CEF4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0342638888888888"/>
          <c:w val="0.2093641915242708"/>
          <c:h val="0.20196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Data'!$D$77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Data'!$H$77:$AV$77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B-4532-B152-4C52156EC855}"/>
            </c:ext>
          </c:extLst>
        </c:ser>
        <c:ser>
          <c:idx val="3"/>
          <c:order val="1"/>
          <c:tx>
            <c:strRef>
              <c:f>'Talnagögn | Numerical Data'!$D$78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Data'!$H$78:$AV$78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B-4532-B152-4C52156EC855}"/>
            </c:ext>
          </c:extLst>
        </c:ser>
        <c:ser>
          <c:idx val="5"/>
          <c:order val="2"/>
          <c:tx>
            <c:strRef>
              <c:f>'Talnagögn | Numerical Data'!$D$79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Data'!$H$79:$AV$79</c:f>
              <c:numCache>
                <c:formatCode>0.0</c:formatCode>
                <c:ptCount val="41"/>
                <c:pt idx="0">
                  <c:v>0.62943423722048131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164.58965162753336</c:v>
                </c:pt>
                <c:pt idx="28" formatCode="0">
                  <c:v>182.47701962243832</c:v>
                </c:pt>
                <c:pt idx="29" formatCode="0">
                  <c:v>194.37435453854647</c:v>
                </c:pt>
                <c:pt idx="30" formatCode="0">
                  <c:v>198.14512441654921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B-4532-B152-4C52156EC855}"/>
            </c:ext>
          </c:extLst>
        </c:ser>
        <c:ser>
          <c:idx val="4"/>
          <c:order val="3"/>
          <c:tx>
            <c:strRef>
              <c:f>'Talnagögn | Numerical Data'!$D$80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Data'!$H$80:$AO$80</c:f>
              <c:numCache>
                <c:formatCode>0</c:formatCode>
                <c:ptCount val="34"/>
                <c:pt idx="0">
                  <c:v>106.98548419316751</c:v>
                </c:pt>
                <c:pt idx="1">
                  <c:v>101.48893414207807</c:v>
                </c:pt>
                <c:pt idx="2">
                  <c:v>93.861622838350542</c:v>
                </c:pt>
                <c:pt idx="3">
                  <c:v>89.855520973004275</c:v>
                </c:pt>
                <c:pt idx="4">
                  <c:v>87.477675897883316</c:v>
                </c:pt>
                <c:pt idx="5">
                  <c:v>86.732737889665316</c:v>
                </c:pt>
                <c:pt idx="6">
                  <c:v>97.055701090940602</c:v>
                </c:pt>
                <c:pt idx="7">
                  <c:v>94.787155698992251</c:v>
                </c:pt>
                <c:pt idx="8">
                  <c:v>98.583063660022532</c:v>
                </c:pt>
                <c:pt idx="9">
                  <c:v>105.78879645874805</c:v>
                </c:pt>
                <c:pt idx="10">
                  <c:v>95.138713535110313</c:v>
                </c:pt>
                <c:pt idx="11">
                  <c:v>85.33660542751565</c:v>
                </c:pt>
                <c:pt idx="12">
                  <c:v>52.129219599269781</c:v>
                </c:pt>
                <c:pt idx="13">
                  <c:v>45.504560234596674</c:v>
                </c:pt>
                <c:pt idx="14">
                  <c:v>64.134270949465517</c:v>
                </c:pt>
                <c:pt idx="15">
                  <c:v>69.016008271170307</c:v>
                </c:pt>
                <c:pt idx="16">
                  <c:v>77.528998557449768</c:v>
                </c:pt>
                <c:pt idx="17">
                  <c:v>80.402423338750637</c:v>
                </c:pt>
                <c:pt idx="18">
                  <c:v>76.182868246008695</c:v>
                </c:pt>
                <c:pt idx="19">
                  <c:v>40.349401335792841</c:v>
                </c:pt>
                <c:pt idx="20">
                  <c:v>24.05160511967857</c:v>
                </c:pt>
                <c:pt idx="21">
                  <c:v>32.470929475915433</c:v>
                </c:pt>
                <c:pt idx="22">
                  <c:v>15.092251727236635</c:v>
                </c:pt>
                <c:pt idx="23">
                  <c:v>12.531887935757901</c:v>
                </c:pt>
                <c:pt idx="24">
                  <c:v>12.509451084779132</c:v>
                </c:pt>
                <c:pt idx="25">
                  <c:v>12.052068753652168</c:v>
                </c:pt>
                <c:pt idx="26">
                  <c:v>11.846636284274668</c:v>
                </c:pt>
                <c:pt idx="27">
                  <c:v>12.944201574749332</c:v>
                </c:pt>
                <c:pt idx="28">
                  <c:v>15.294586350039467</c:v>
                </c:pt>
                <c:pt idx="29">
                  <c:v>13.0044447800512</c:v>
                </c:pt>
                <c:pt idx="30">
                  <c:v>13.717071740668001</c:v>
                </c:pt>
                <c:pt idx="31">
                  <c:v>12.743559423303601</c:v>
                </c:pt>
                <c:pt idx="32">
                  <c:v>12.2112655324398</c:v>
                </c:pt>
                <c:pt idx="33">
                  <c:v>12.562816566130932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5B-4532-B152-4C52156EC855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Data'!$H$88:$BU$88</c:f>
              <c:numCache>
                <c:formatCode>0</c:formatCode>
                <c:ptCount val="66"/>
                <c:pt idx="34">
                  <c:v>1360.4102725798757</c:v>
                </c:pt>
                <c:pt idx="35">
                  <c:v>1345.753887924616</c:v>
                </c:pt>
                <c:pt idx="36">
                  <c:v>1258.6399586353109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5B-4532-B152-4C52156EC855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Data'!$H$89:$BU$89</c:f>
              <c:numCache>
                <c:formatCode>0</c:formatCode>
                <c:ptCount val="66"/>
                <c:pt idx="34">
                  <c:v>527.31915978550001</c:v>
                </c:pt>
                <c:pt idx="35">
                  <c:v>404.20042445710789</c:v>
                </c:pt>
                <c:pt idx="36">
                  <c:v>405.13840722861971</c:v>
                </c:pt>
                <c:pt idx="37">
                  <c:v>510.68929433327838</c:v>
                </c:pt>
                <c:pt idx="38">
                  <c:v>508.18929433327838</c:v>
                </c:pt>
                <c:pt idx="39">
                  <c:v>508.18929433327838</c:v>
                </c:pt>
                <c:pt idx="40">
                  <c:v>508.18929433327838</c:v>
                </c:pt>
                <c:pt idx="41">
                  <c:v>508.18929433327838</c:v>
                </c:pt>
                <c:pt idx="42">
                  <c:v>508.18929433327838</c:v>
                </c:pt>
                <c:pt idx="43">
                  <c:v>508.18929433327838</c:v>
                </c:pt>
                <c:pt idx="44">
                  <c:v>508.18929433327838</c:v>
                </c:pt>
                <c:pt idx="45">
                  <c:v>508.18929433327838</c:v>
                </c:pt>
                <c:pt idx="46">
                  <c:v>508.18929433327838</c:v>
                </c:pt>
                <c:pt idx="47">
                  <c:v>508.18929433327838</c:v>
                </c:pt>
                <c:pt idx="48">
                  <c:v>508.18929433327838</c:v>
                </c:pt>
                <c:pt idx="49">
                  <c:v>508.18929433327838</c:v>
                </c:pt>
                <c:pt idx="50">
                  <c:v>508.18929433327838</c:v>
                </c:pt>
                <c:pt idx="51">
                  <c:v>508.18929433327838</c:v>
                </c:pt>
                <c:pt idx="52">
                  <c:v>508.18929433327838</c:v>
                </c:pt>
                <c:pt idx="53">
                  <c:v>508.18929433327838</c:v>
                </c:pt>
                <c:pt idx="54">
                  <c:v>508.18929433327838</c:v>
                </c:pt>
                <c:pt idx="55">
                  <c:v>508.18929433327838</c:v>
                </c:pt>
                <c:pt idx="56">
                  <c:v>508.18929433327838</c:v>
                </c:pt>
                <c:pt idx="57">
                  <c:v>508.18929433327838</c:v>
                </c:pt>
                <c:pt idx="58">
                  <c:v>508.18929433327838</c:v>
                </c:pt>
                <c:pt idx="59">
                  <c:v>508.18929433327838</c:v>
                </c:pt>
                <c:pt idx="60">
                  <c:v>508.18929433327838</c:v>
                </c:pt>
                <c:pt idx="61">
                  <c:v>508.18929433327838</c:v>
                </c:pt>
                <c:pt idx="62">
                  <c:v>508.18929433327838</c:v>
                </c:pt>
                <c:pt idx="63">
                  <c:v>508.18929433327838</c:v>
                </c:pt>
                <c:pt idx="64">
                  <c:v>508.18929433327838</c:v>
                </c:pt>
                <c:pt idx="65">
                  <c:v>508.18929433327838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B-4532-B152-4C52156EC855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Data'!$H$90:$BU$90</c:f>
              <c:numCache>
                <c:formatCode>0</c:formatCode>
                <c:ptCount val="66"/>
                <c:pt idx="34">
                  <c:v>107.78462088442339</c:v>
                </c:pt>
                <c:pt idx="35">
                  <c:v>105.69737910683236</c:v>
                </c:pt>
                <c:pt idx="36">
                  <c:v>83.771566221570794</c:v>
                </c:pt>
                <c:pt idx="37">
                  <c:v>89.383843878747612</c:v>
                </c:pt>
                <c:pt idx="38">
                  <c:v>43.454767043964225</c:v>
                </c:pt>
                <c:pt idx="39">
                  <c:v>28.713627612543473</c:v>
                </c:pt>
                <c:pt idx="40">
                  <c:v>35.211814833321831</c:v>
                </c:pt>
                <c:pt idx="41">
                  <c:v>17.453113963590976</c:v>
                </c:pt>
                <c:pt idx="42">
                  <c:v>18.263043992736183</c:v>
                </c:pt>
                <c:pt idx="43">
                  <c:v>24.991026067282547</c:v>
                </c:pt>
                <c:pt idx="44">
                  <c:v>14.601905329743783</c:v>
                </c:pt>
                <c:pt idx="45">
                  <c:v>9.2835282882866768</c:v>
                </c:pt>
                <c:pt idx="46">
                  <c:v>9.8725776667323046</c:v>
                </c:pt>
                <c:pt idx="47">
                  <c:v>10.234205706362951</c:v>
                </c:pt>
                <c:pt idx="48">
                  <c:v>10.127518812859222</c:v>
                </c:pt>
                <c:pt idx="49">
                  <c:v>10.521452611648549</c:v>
                </c:pt>
                <c:pt idx="50">
                  <c:v>10.8473692432147</c:v>
                </c:pt>
                <c:pt idx="51">
                  <c:v>11.409493654569742</c:v>
                </c:pt>
                <c:pt idx="52">
                  <c:v>11.478479822280381</c:v>
                </c:pt>
                <c:pt idx="53">
                  <c:v>11.530345839062317</c:v>
                </c:pt>
                <c:pt idx="54">
                  <c:v>11.57536678614872</c:v>
                </c:pt>
                <c:pt idx="55">
                  <c:v>11.614262967240267</c:v>
                </c:pt>
                <c:pt idx="56">
                  <c:v>11.746708918960588</c:v>
                </c:pt>
                <c:pt idx="57">
                  <c:v>12.038177719169967</c:v>
                </c:pt>
                <c:pt idx="58">
                  <c:v>11.775596319242796</c:v>
                </c:pt>
                <c:pt idx="59">
                  <c:v>11.647893396575205</c:v>
                </c:pt>
                <c:pt idx="60">
                  <c:v>11.630457312917018</c:v>
                </c:pt>
                <c:pt idx="61">
                  <c:v>11.452013366266469</c:v>
                </c:pt>
                <c:pt idx="62">
                  <c:v>11.298085946625349</c:v>
                </c:pt>
                <c:pt idx="63">
                  <c:v>11.18852146583399</c:v>
                </c:pt>
                <c:pt idx="64">
                  <c:v>11.134379997072537</c:v>
                </c:pt>
                <c:pt idx="65">
                  <c:v>11.121265409878731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5B-4532-B152-4C52156EC855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Data'!$H$91:$BU$91</c:f>
              <c:numCache>
                <c:formatCode>0</c:formatCode>
                <c:ptCount val="66"/>
                <c:pt idx="34">
                  <c:v>12.705634005409333</c:v>
                </c:pt>
                <c:pt idx="35">
                  <c:v>12.770203661083475</c:v>
                </c:pt>
                <c:pt idx="36">
                  <c:v>12.777840125896727</c:v>
                </c:pt>
                <c:pt idx="37">
                  <c:v>12.92294825972559</c:v>
                </c:pt>
                <c:pt idx="38">
                  <c:v>13.067686236045477</c:v>
                </c:pt>
                <c:pt idx="39">
                  <c:v>13.215487955232973</c:v>
                </c:pt>
                <c:pt idx="40">
                  <c:v>13.365254352117557</c:v>
                </c:pt>
                <c:pt idx="41">
                  <c:v>13.514578599628035</c:v>
                </c:pt>
                <c:pt idx="42">
                  <c:v>13.665478128326665</c:v>
                </c:pt>
                <c:pt idx="43">
                  <c:v>13.81477171652868</c:v>
                </c:pt>
                <c:pt idx="44">
                  <c:v>13.963294973847548</c:v>
                </c:pt>
                <c:pt idx="45">
                  <c:v>14.114732743303513</c:v>
                </c:pt>
                <c:pt idx="46">
                  <c:v>14.264725467310679</c:v>
                </c:pt>
                <c:pt idx="47">
                  <c:v>14.415833846083952</c:v>
                </c:pt>
                <c:pt idx="48">
                  <c:v>14.567807232894157</c:v>
                </c:pt>
                <c:pt idx="49">
                  <c:v>14.721535635579924</c:v>
                </c:pt>
                <c:pt idx="50">
                  <c:v>14.869057204087458</c:v>
                </c:pt>
                <c:pt idx="51">
                  <c:v>15.018129259013673</c:v>
                </c:pt>
                <c:pt idx="52">
                  <c:v>15.165052116742803</c:v>
                </c:pt>
                <c:pt idx="53">
                  <c:v>15.306110609619861</c:v>
                </c:pt>
                <c:pt idx="54">
                  <c:v>15.449964399768758</c:v>
                </c:pt>
                <c:pt idx="55">
                  <c:v>15.593848758561245</c:v>
                </c:pt>
                <c:pt idx="56">
                  <c:v>15.736363844635511</c:v>
                </c:pt>
                <c:pt idx="57">
                  <c:v>15.876697081195195</c:v>
                </c:pt>
                <c:pt idx="58">
                  <c:v>16.018078005530036</c:v>
                </c:pt>
                <c:pt idx="59">
                  <c:v>16.154303398030684</c:v>
                </c:pt>
                <c:pt idx="60">
                  <c:v>16.287149366115838</c:v>
                </c:pt>
                <c:pt idx="61">
                  <c:v>16.421147422149858</c:v>
                </c:pt>
                <c:pt idx="62">
                  <c:v>16.552761940890889</c:v>
                </c:pt>
                <c:pt idx="63">
                  <c:v>16.689503389927204</c:v>
                </c:pt>
                <c:pt idx="64">
                  <c:v>16.835062733778788</c:v>
                </c:pt>
                <c:pt idx="65">
                  <c:v>16.981355614752957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5B-4532-B152-4C52156EC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58578910924904437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Data'!$E$77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Data'!$H$77:$AV$77</c15:sqref>
                  </c15:fullRef>
                </c:ext>
              </c:extLst>
              <c:f>'Talnagögn | Numerical Data'!$H$77:$AP$77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9-4C2F-80BA-819144DA8E1B}"/>
            </c:ext>
          </c:extLst>
        </c:ser>
        <c:ser>
          <c:idx val="3"/>
          <c:order val="1"/>
          <c:tx>
            <c:strRef>
              <c:f>'Talnagögn | Numerical Data'!$E$78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Data'!$H$78:$AP$78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9-4C2F-80BA-819144DA8E1B}"/>
            </c:ext>
          </c:extLst>
        </c:ser>
        <c:ser>
          <c:idx val="5"/>
          <c:order val="2"/>
          <c:tx>
            <c:strRef>
              <c:f>'Talnagögn | Numerical Data'!$E$79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Data'!$H$79:$AV$79</c15:sqref>
                  </c15:fullRef>
                </c:ext>
              </c:extLst>
              <c:f>'Talnagögn | Numerical Data'!$H$79:$AP$79</c:f>
              <c:numCache>
                <c:formatCode>0.0</c:formatCode>
                <c:ptCount val="35"/>
                <c:pt idx="0">
                  <c:v>0.62943423722048131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164.58965162753336</c:v>
                </c:pt>
                <c:pt idx="28" formatCode="0">
                  <c:v>182.47701962243832</c:v>
                </c:pt>
                <c:pt idx="29" formatCode="0">
                  <c:v>194.37435453854647</c:v>
                </c:pt>
                <c:pt idx="30" formatCode="0">
                  <c:v>198.14512441654921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9-4C2F-80BA-819144DA8E1B}"/>
            </c:ext>
          </c:extLst>
        </c:ser>
        <c:ser>
          <c:idx val="4"/>
          <c:order val="3"/>
          <c:tx>
            <c:strRef>
              <c:f>'Talnagögn | Numerical Data'!$E$80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Data'!$H$80:$AO$80</c15:sqref>
                  </c15:fullRef>
                </c:ext>
              </c:extLst>
              <c:f>'Talnagögn | Numerical Data'!$H$80:$AO$80</c:f>
              <c:numCache>
                <c:formatCode>0</c:formatCode>
                <c:ptCount val="34"/>
                <c:pt idx="0">
                  <c:v>106.98548419316751</c:v>
                </c:pt>
                <c:pt idx="1">
                  <c:v>101.48893414207807</c:v>
                </c:pt>
                <c:pt idx="2">
                  <c:v>93.861622838350542</c:v>
                </c:pt>
                <c:pt idx="3">
                  <c:v>89.855520973004275</c:v>
                </c:pt>
                <c:pt idx="4">
                  <c:v>87.477675897883316</c:v>
                </c:pt>
                <c:pt idx="5">
                  <c:v>86.732737889665316</c:v>
                </c:pt>
                <c:pt idx="6">
                  <c:v>97.055701090940602</c:v>
                </c:pt>
                <c:pt idx="7">
                  <c:v>94.787155698992251</c:v>
                </c:pt>
                <c:pt idx="8">
                  <c:v>98.583063660022532</c:v>
                </c:pt>
                <c:pt idx="9">
                  <c:v>105.78879645874805</c:v>
                </c:pt>
                <c:pt idx="10">
                  <c:v>95.138713535110313</c:v>
                </c:pt>
                <c:pt idx="11">
                  <c:v>85.33660542751565</c:v>
                </c:pt>
                <c:pt idx="12">
                  <c:v>52.129219599269781</c:v>
                </c:pt>
                <c:pt idx="13">
                  <c:v>45.504560234596674</c:v>
                </c:pt>
                <c:pt idx="14">
                  <c:v>64.134270949465517</c:v>
                </c:pt>
                <c:pt idx="15">
                  <c:v>69.016008271170307</c:v>
                </c:pt>
                <c:pt idx="16">
                  <c:v>77.528998557449768</c:v>
                </c:pt>
                <c:pt idx="17">
                  <c:v>80.402423338750637</c:v>
                </c:pt>
                <c:pt idx="18">
                  <c:v>76.182868246008695</c:v>
                </c:pt>
                <c:pt idx="19">
                  <c:v>40.349401335792841</c:v>
                </c:pt>
                <c:pt idx="20">
                  <c:v>24.05160511967857</c:v>
                </c:pt>
                <c:pt idx="21">
                  <c:v>32.470929475915433</c:v>
                </c:pt>
                <c:pt idx="22">
                  <c:v>15.092251727236635</c:v>
                </c:pt>
                <c:pt idx="23">
                  <c:v>12.531887935757901</c:v>
                </c:pt>
                <c:pt idx="24">
                  <c:v>12.509451084779132</c:v>
                </c:pt>
                <c:pt idx="25">
                  <c:v>12.052068753652168</c:v>
                </c:pt>
                <c:pt idx="26">
                  <c:v>11.846636284274668</c:v>
                </c:pt>
                <c:pt idx="27">
                  <c:v>12.944201574749332</c:v>
                </c:pt>
                <c:pt idx="28">
                  <c:v>15.294586350039467</c:v>
                </c:pt>
                <c:pt idx="29">
                  <c:v>13.0044447800512</c:v>
                </c:pt>
                <c:pt idx="30">
                  <c:v>13.717071740668001</c:v>
                </c:pt>
                <c:pt idx="31">
                  <c:v>12.743559423303601</c:v>
                </c:pt>
                <c:pt idx="32">
                  <c:v>12.2112655324398</c:v>
                </c:pt>
                <c:pt idx="33">
                  <c:v>12.562816566130932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9-4C2F-80BA-819144DA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358031449277391"/>
          <c:y val="0.35976944444444448"/>
          <c:w val="0.30641956854323688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57623689974492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Data'!$E$77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Data'!$H$77:$AV$77</c15:sqref>
                  </c15:fullRef>
                </c:ext>
              </c:extLst>
              <c:f>'Talnagögn | Numerical Data'!$H$77:$AP$77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7-47A9-9FCF-515A19CDAE5F}"/>
            </c:ext>
          </c:extLst>
        </c:ser>
        <c:ser>
          <c:idx val="3"/>
          <c:order val="1"/>
          <c:tx>
            <c:strRef>
              <c:f>'Talnagögn | Numerical Data'!$E$78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Data'!$H$78:$AP$78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7-47A9-9FCF-515A19CDAE5F}"/>
            </c:ext>
          </c:extLst>
        </c:ser>
        <c:ser>
          <c:idx val="5"/>
          <c:order val="2"/>
          <c:tx>
            <c:strRef>
              <c:f>'Talnagögn | Numerical Data'!$E$79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Data'!$H$79:$AV$79</c15:sqref>
                  </c15:fullRef>
                </c:ext>
              </c:extLst>
              <c:f>'Talnagögn | Numerical Data'!$H$79:$AP$79</c:f>
              <c:numCache>
                <c:formatCode>0.0</c:formatCode>
                <c:ptCount val="35"/>
                <c:pt idx="0">
                  <c:v>0.62943423722048131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164.58965162753336</c:v>
                </c:pt>
                <c:pt idx="28" formatCode="0">
                  <c:v>182.47701962243832</c:v>
                </c:pt>
                <c:pt idx="29" formatCode="0">
                  <c:v>194.37435453854647</c:v>
                </c:pt>
                <c:pt idx="30" formatCode="0">
                  <c:v>198.14512441654921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7-47A9-9FCF-515A19CDAE5F}"/>
            </c:ext>
          </c:extLst>
        </c:ser>
        <c:ser>
          <c:idx val="4"/>
          <c:order val="3"/>
          <c:tx>
            <c:strRef>
              <c:f>'Talnagögn | Numerical Data'!$E$80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Data'!$H$80:$AV$80</c15:sqref>
                  </c15:fullRef>
                </c:ext>
              </c:extLst>
              <c:f>'Talnagögn | Numerical Data'!$H$80:$AP$80</c:f>
              <c:numCache>
                <c:formatCode>0</c:formatCode>
                <c:ptCount val="35"/>
                <c:pt idx="0">
                  <c:v>106.98548419316751</c:v>
                </c:pt>
                <c:pt idx="1">
                  <c:v>101.48893414207807</c:v>
                </c:pt>
                <c:pt idx="2">
                  <c:v>93.861622838350542</c:v>
                </c:pt>
                <c:pt idx="3">
                  <c:v>89.855520973004275</c:v>
                </c:pt>
                <c:pt idx="4">
                  <c:v>87.477675897883316</c:v>
                </c:pt>
                <c:pt idx="5">
                  <c:v>86.732737889665316</c:v>
                </c:pt>
                <c:pt idx="6">
                  <c:v>97.055701090940602</c:v>
                </c:pt>
                <c:pt idx="7">
                  <c:v>94.787155698992251</c:v>
                </c:pt>
                <c:pt idx="8">
                  <c:v>98.583063660022532</c:v>
                </c:pt>
                <c:pt idx="9">
                  <c:v>105.78879645874805</c:v>
                </c:pt>
                <c:pt idx="10">
                  <c:v>95.138713535110313</c:v>
                </c:pt>
                <c:pt idx="11">
                  <c:v>85.33660542751565</c:v>
                </c:pt>
                <c:pt idx="12">
                  <c:v>52.129219599269781</c:v>
                </c:pt>
                <c:pt idx="13">
                  <c:v>45.504560234596674</c:v>
                </c:pt>
                <c:pt idx="14">
                  <c:v>64.134270949465517</c:v>
                </c:pt>
                <c:pt idx="15">
                  <c:v>69.016008271170307</c:v>
                </c:pt>
                <c:pt idx="16">
                  <c:v>77.528998557449768</c:v>
                </c:pt>
                <c:pt idx="17">
                  <c:v>80.402423338750637</c:v>
                </c:pt>
                <c:pt idx="18">
                  <c:v>76.182868246008695</c:v>
                </c:pt>
                <c:pt idx="19">
                  <c:v>40.349401335792841</c:v>
                </c:pt>
                <c:pt idx="20">
                  <c:v>24.05160511967857</c:v>
                </c:pt>
                <c:pt idx="21">
                  <c:v>32.470929475915433</c:v>
                </c:pt>
                <c:pt idx="22">
                  <c:v>15.092251727236635</c:v>
                </c:pt>
                <c:pt idx="23">
                  <c:v>12.531887935757901</c:v>
                </c:pt>
                <c:pt idx="24">
                  <c:v>12.509451084779132</c:v>
                </c:pt>
                <c:pt idx="25">
                  <c:v>12.052068753652168</c:v>
                </c:pt>
                <c:pt idx="26">
                  <c:v>11.846636284274668</c:v>
                </c:pt>
                <c:pt idx="27">
                  <c:v>12.944201574749332</c:v>
                </c:pt>
                <c:pt idx="28">
                  <c:v>15.294586350039467</c:v>
                </c:pt>
                <c:pt idx="29">
                  <c:v>13.0044447800512</c:v>
                </c:pt>
                <c:pt idx="30">
                  <c:v>13.717071740668001</c:v>
                </c:pt>
                <c:pt idx="31">
                  <c:v>12.743559423303601</c:v>
                </c:pt>
                <c:pt idx="32">
                  <c:v>12.2112655324398</c:v>
                </c:pt>
                <c:pt idx="33">
                  <c:v>12.562816566130932</c:v>
                </c:pt>
                <c:pt idx="34">
                  <c:v>12.705634005409333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47-47A9-9FCF-515A19CDA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484157240028099"/>
          <c:y val="0.36858888888888897"/>
          <c:w val="0.30515842759971906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85820312499996"/>
          <c:y val="4.8848148148148147E-2"/>
          <c:w val="0.51082005208333336"/>
          <c:h val="0.90812453703703699"/>
        </c:manualLayout>
      </c:layout>
      <c:doughnutChart>
        <c:varyColors val="1"/>
        <c:ser>
          <c:idx val="0"/>
          <c:order val="0"/>
          <c:spPr>
            <a:solidFill>
              <a:srgbClr val="9D8E90"/>
            </a:solidFill>
          </c:spPr>
          <c:dPt>
            <c:idx val="0"/>
            <c:bubble3D val="0"/>
            <c:spPr>
              <a:solidFill>
                <a:srgbClr val="9D8E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9-4259-9847-F8AB1391652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E9-4259-9847-F8AB13916520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E9-4259-9847-F8AB13916520}"/>
              </c:ext>
            </c:extLst>
          </c:dPt>
          <c:dLbls>
            <c:dLbl>
              <c:idx val="0"/>
              <c:layout>
                <c:manualLayout>
                  <c:x val="0.20370462176813348"/>
                  <c:y val="-0.2520883621832263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7790C9-9D81-431F-8F18-AD83AD1AF65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A2038E4-13BD-480C-985C-5703CD9F6F27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29902B3-1DF8-4030-B35C-B694492CBC85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90746833393179"/>
                      <c:h val="0.273672011890327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E9-4259-9847-F8AB13916520}"/>
                </c:ext>
              </c:extLst>
            </c:dLbl>
            <c:dLbl>
              <c:idx val="1"/>
              <c:layout>
                <c:manualLayout>
                  <c:x val="0.19068897857456255"/>
                  <c:y val="0.235436131912425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DE3A2B-AC1D-4BB6-8FF3-8E619B76AEF7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2BFEB3F-7A8D-41BE-9A06-3DB0C2BE020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2EA0A6F-D057-436A-A26F-1668A077C4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2804434585654"/>
                      <c:h val="0.20069542146966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AE9-4259-9847-F8AB13916520}"/>
                </c:ext>
              </c:extLst>
            </c:dLbl>
            <c:dLbl>
              <c:idx val="2"/>
              <c:layout>
                <c:manualLayout>
                  <c:x val="-0.20835241815387079"/>
                  <c:y val="-0.2108626429449769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C5F6B16-EB34-4B7C-9686-514D4BA8B8A4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0CB30902-B58F-413B-9FE1-74EAFA58B241}" type="VALU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400EE611-91F9-4CE9-8909-8B4AEAEFB16B}" type="PERCENTAG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145998524296894"/>
                      <c:h val="0.209305342511692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AE9-4259-9847-F8AB13916520}"/>
                </c:ext>
              </c:extLst>
            </c:dLbl>
            <c:numFmt formatCode="0.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Obligations'!$E$359:$E$361</c:f>
              <c:strCache>
                <c:ptCount val="3"/>
                <c:pt idx="0">
                  <c:v>Eldsneytisbruni, staðbundinn iðnaður</c:v>
                </c:pt>
                <c:pt idx="1">
                  <c:v>Kísil- og kísilmálmframleiðsla</c:v>
                </c:pt>
                <c:pt idx="2">
                  <c:v>Álframleiðsla</c:v>
                </c:pt>
              </c:strCache>
            </c:strRef>
          </c:cat>
          <c:val>
            <c:numRef>
              <c:f>'Skuldbindingar | Obligations'!$F$359:$F$361</c:f>
              <c:numCache>
                <c:formatCode>0</c:formatCode>
                <c:ptCount val="3"/>
                <c:pt idx="0" formatCode="0.0">
                  <c:v>6.230714396192325</c:v>
                </c:pt>
                <c:pt idx="1">
                  <c:v>522.51012450550002</c:v>
                </c:pt>
                <c:pt idx="2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E9-4259-9847-F8AB1391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Data'!$E$76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 w="28575" cap="rnd">
              <a:solidFill>
                <a:srgbClr val="B29A3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Data'!$H$86:$AV$86</c:f>
              <c:numCache>
                <c:formatCode>0</c:formatCode>
                <c:ptCount val="41"/>
                <c:pt idx="0">
                  <c:v>902.19611290786065</c:v>
                </c:pt>
                <c:pt idx="1">
                  <c:v>790.20257449873486</c:v>
                </c:pt>
                <c:pt idx="2">
                  <c:v>584.17196857321983</c:v>
                </c:pt>
                <c:pt idx="3">
                  <c:v>550.80500073538167</c:v>
                </c:pt>
                <c:pt idx="4">
                  <c:v>520.05965467027784</c:v>
                </c:pt>
                <c:pt idx="5">
                  <c:v>552.19303385734122</c:v>
                </c:pt>
                <c:pt idx="6">
                  <c:v>529.30796834703131</c:v>
                </c:pt>
                <c:pt idx="7">
                  <c:v>648.22479909484912</c:v>
                </c:pt>
                <c:pt idx="8">
                  <c:v>784.63549349139703</c:v>
                </c:pt>
                <c:pt idx="9">
                  <c:v>938.53695410898194</c:v>
                </c:pt>
                <c:pt idx="10">
                  <c:v>991.50412617704342</c:v>
                </c:pt>
                <c:pt idx="11">
                  <c:v>990.83011150425853</c:v>
                </c:pt>
                <c:pt idx="12">
                  <c:v>978.8027811430876</c:v>
                </c:pt>
                <c:pt idx="13">
                  <c:v>966.63709879039391</c:v>
                </c:pt>
                <c:pt idx="14">
                  <c:v>975.03126390342891</c:v>
                </c:pt>
                <c:pt idx="15">
                  <c:v>950.94206738730259</c:v>
                </c:pt>
                <c:pt idx="16">
                  <c:v>1395.0707540001961</c:v>
                </c:pt>
                <c:pt idx="17">
                  <c:v>1539.6521267666922</c:v>
                </c:pt>
                <c:pt idx="18">
                  <c:v>2050.4975579483744</c:v>
                </c:pt>
                <c:pt idx="19">
                  <c:v>1865.9054089584795</c:v>
                </c:pt>
                <c:pt idx="20">
                  <c:v>1895.1492767463642</c:v>
                </c:pt>
                <c:pt idx="21">
                  <c:v>1825.5269748320425</c:v>
                </c:pt>
                <c:pt idx="22">
                  <c:v>1893.7622381468364</c:v>
                </c:pt>
                <c:pt idx="23">
                  <c:v>1942.1700105357511</c:v>
                </c:pt>
                <c:pt idx="24">
                  <c:v>1916.983112893018</c:v>
                </c:pt>
                <c:pt idx="25">
                  <c:v>1965.8925666109035</c:v>
                </c:pt>
                <c:pt idx="26">
                  <c:v>1948.0898678364777</c:v>
                </c:pt>
                <c:pt idx="27">
                  <c:v>1994.9147933851318</c:v>
                </c:pt>
                <c:pt idx="28">
                  <c:v>2036.0834821291546</c:v>
                </c:pt>
                <c:pt idx="29">
                  <c:v>1988.1429448818433</c:v>
                </c:pt>
                <c:pt idx="30">
                  <c:v>1959.4239032175815</c:v>
                </c:pt>
                <c:pt idx="31">
                  <c:v>1996.7614004927473</c:v>
                </c:pt>
                <c:pt idx="32">
                  <c:v>2017.3726407292802</c:v>
                </c:pt>
                <c:pt idx="33">
                  <c:v>1947.9978066855003</c:v>
                </c:pt>
                <c:pt idx="34">
                  <c:v>2008.2196872552088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A-4E6D-A047-4141C5479842}"/>
            </c:ext>
          </c:extLst>
        </c:ser>
        <c:ser>
          <c:idx val="0"/>
          <c:order val="1"/>
          <c:tx>
            <c:strRef>
              <c:f>'Talnagögn | Numerical Data'!$E$87</c:f>
              <c:strCache>
                <c:ptCount val="1"/>
                <c:pt idx="0">
                  <c:v>Government policy-based scenario</c:v>
                </c:pt>
              </c:strCache>
            </c:strRef>
          </c:tx>
          <c:spPr>
            <a:ln w="28575" cap="rnd">
              <a:solidFill>
                <a:srgbClr val="B29A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Data'!$H$97:$BU$97</c:f>
              <c:numCache>
                <c:formatCode>0</c:formatCode>
                <c:ptCount val="66"/>
                <c:pt idx="34">
                  <c:v>2008.2196872552088</c:v>
                </c:pt>
                <c:pt idx="35">
                  <c:v>1868.4218951496398</c:v>
                </c:pt>
                <c:pt idx="36">
                  <c:v>1760.3277722113978</c:v>
                </c:pt>
                <c:pt idx="37">
                  <c:v>2034.8948803485482</c:v>
                </c:pt>
                <c:pt idx="38">
                  <c:v>1992.0350560370789</c:v>
                </c:pt>
                <c:pt idx="39">
                  <c:v>1976.9523815207588</c:v>
                </c:pt>
                <c:pt idx="40">
                  <c:v>1983.9467005095053</c:v>
                </c:pt>
                <c:pt idx="41">
                  <c:v>1966.5090006364308</c:v>
                </c:pt>
                <c:pt idx="42">
                  <c:v>1968.5194678622956</c:v>
                </c:pt>
                <c:pt idx="43">
                  <c:v>1974.6934712281056</c:v>
                </c:pt>
                <c:pt idx="44">
                  <c:v>1964.6260564334277</c:v>
                </c:pt>
                <c:pt idx="45">
                  <c:v>1959.4591171614263</c:v>
                </c:pt>
                <c:pt idx="46">
                  <c:v>1965.3062955191579</c:v>
                </c:pt>
                <c:pt idx="47">
                  <c:v>1964.9305294639134</c:v>
                </c:pt>
                <c:pt idx="48">
                  <c:v>1964.97581595722</c:v>
                </c:pt>
                <c:pt idx="49">
                  <c:v>1965.5234781586948</c:v>
                </c:pt>
                <c:pt idx="50">
                  <c:v>1966.8854188324171</c:v>
                </c:pt>
                <c:pt idx="51">
                  <c:v>1966.70811282505</c:v>
                </c:pt>
                <c:pt idx="52">
                  <c:v>1966.9240218504895</c:v>
                </c:pt>
                <c:pt idx="53">
                  <c:v>1967.1169463601486</c:v>
                </c:pt>
                <c:pt idx="54">
                  <c:v>1968.1943235710323</c:v>
                </c:pt>
                <c:pt idx="55">
                  <c:v>1967.4886016372677</c:v>
                </c:pt>
                <c:pt idx="56">
                  <c:v>1967.7635626750625</c:v>
                </c:pt>
                <c:pt idx="57">
                  <c:v>1968.1953647118314</c:v>
                </c:pt>
                <c:pt idx="58">
                  <c:v>1968.9626667098878</c:v>
                </c:pt>
                <c:pt idx="59">
                  <c:v>1968.0826867060723</c:v>
                </c:pt>
                <c:pt idx="60">
                  <c:v>1968.1980965904995</c:v>
                </c:pt>
                <c:pt idx="61">
                  <c:v>1968.1536506998827</c:v>
                </c:pt>
                <c:pt idx="62">
                  <c:v>1969.0198402726312</c:v>
                </c:pt>
                <c:pt idx="63">
                  <c:v>1968.1585147672274</c:v>
                </c:pt>
                <c:pt idx="64">
                  <c:v>1968.2499326423176</c:v>
                </c:pt>
                <c:pt idx="65">
                  <c:v>1968.3831109360981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A-4E6D-A047-4141C5479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2400509259259256"/>
          <c:w val="0.23998113498899987"/>
          <c:h val="0.18726759259259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Data'!$E$77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Data'!$H$77:$AV$77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7-4C14-B321-C1681EB3905E}"/>
            </c:ext>
          </c:extLst>
        </c:ser>
        <c:ser>
          <c:idx val="3"/>
          <c:order val="1"/>
          <c:tx>
            <c:strRef>
              <c:f>'Talnagögn | Numerical Data'!$E$78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Data'!$H$78:$AV$78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7-4C14-B321-C1681EB3905E}"/>
            </c:ext>
          </c:extLst>
        </c:ser>
        <c:ser>
          <c:idx val="5"/>
          <c:order val="2"/>
          <c:tx>
            <c:strRef>
              <c:f>'Talnagögn | Numerical Data'!$E$79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Data'!$H$79:$AV$79</c:f>
              <c:numCache>
                <c:formatCode>0.0</c:formatCode>
                <c:ptCount val="41"/>
                <c:pt idx="0">
                  <c:v>0.62943423722048131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164.58965162753336</c:v>
                </c:pt>
                <c:pt idx="28" formatCode="0">
                  <c:v>182.47701962243832</c:v>
                </c:pt>
                <c:pt idx="29" formatCode="0">
                  <c:v>194.37435453854647</c:v>
                </c:pt>
                <c:pt idx="30" formatCode="0">
                  <c:v>198.14512441654921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7-4C14-B321-C1681EB3905E}"/>
            </c:ext>
          </c:extLst>
        </c:ser>
        <c:ser>
          <c:idx val="4"/>
          <c:order val="3"/>
          <c:tx>
            <c:strRef>
              <c:f>'Talnagögn | Numerical Data'!$E$80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Data'!$H$80:$AO$80</c:f>
              <c:numCache>
                <c:formatCode>0</c:formatCode>
                <c:ptCount val="34"/>
                <c:pt idx="0">
                  <c:v>106.98548419316751</c:v>
                </c:pt>
                <c:pt idx="1">
                  <c:v>101.48893414207807</c:v>
                </c:pt>
                <c:pt idx="2">
                  <c:v>93.861622838350542</c:v>
                </c:pt>
                <c:pt idx="3">
                  <c:v>89.855520973004275</c:v>
                </c:pt>
                <c:pt idx="4">
                  <c:v>87.477675897883316</c:v>
                </c:pt>
                <c:pt idx="5">
                  <c:v>86.732737889665316</c:v>
                </c:pt>
                <c:pt idx="6">
                  <c:v>97.055701090940602</c:v>
                </c:pt>
                <c:pt idx="7">
                  <c:v>94.787155698992251</c:v>
                </c:pt>
                <c:pt idx="8">
                  <c:v>98.583063660022532</c:v>
                </c:pt>
                <c:pt idx="9">
                  <c:v>105.78879645874805</c:v>
                </c:pt>
                <c:pt idx="10">
                  <c:v>95.138713535110313</c:v>
                </c:pt>
                <c:pt idx="11">
                  <c:v>85.33660542751565</c:v>
                </c:pt>
                <c:pt idx="12">
                  <c:v>52.129219599269781</c:v>
                </c:pt>
                <c:pt idx="13">
                  <c:v>45.504560234596674</c:v>
                </c:pt>
                <c:pt idx="14">
                  <c:v>64.134270949465517</c:v>
                </c:pt>
                <c:pt idx="15">
                  <c:v>69.016008271170307</c:v>
                </c:pt>
                <c:pt idx="16">
                  <c:v>77.528998557449768</c:v>
                </c:pt>
                <c:pt idx="17">
                  <c:v>80.402423338750637</c:v>
                </c:pt>
                <c:pt idx="18">
                  <c:v>76.182868246008695</c:v>
                </c:pt>
                <c:pt idx="19">
                  <c:v>40.349401335792841</c:v>
                </c:pt>
                <c:pt idx="20">
                  <c:v>24.05160511967857</c:v>
                </c:pt>
                <c:pt idx="21">
                  <c:v>32.470929475915433</c:v>
                </c:pt>
                <c:pt idx="22">
                  <c:v>15.092251727236635</c:v>
                </c:pt>
                <c:pt idx="23">
                  <c:v>12.531887935757901</c:v>
                </c:pt>
                <c:pt idx="24">
                  <c:v>12.509451084779132</c:v>
                </c:pt>
                <c:pt idx="25">
                  <c:v>12.052068753652168</c:v>
                </c:pt>
                <c:pt idx="26">
                  <c:v>11.846636284274668</c:v>
                </c:pt>
                <c:pt idx="27">
                  <c:v>12.944201574749332</c:v>
                </c:pt>
                <c:pt idx="28">
                  <c:v>15.294586350039467</c:v>
                </c:pt>
                <c:pt idx="29">
                  <c:v>13.0044447800512</c:v>
                </c:pt>
                <c:pt idx="30">
                  <c:v>13.717071740668001</c:v>
                </c:pt>
                <c:pt idx="31">
                  <c:v>12.743559423303601</c:v>
                </c:pt>
                <c:pt idx="32">
                  <c:v>12.2112655324398</c:v>
                </c:pt>
                <c:pt idx="33">
                  <c:v>12.562816566130932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17-4C14-B321-C1681EB3905E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Data'!$H$88:$BU$88</c:f>
              <c:numCache>
                <c:formatCode>0</c:formatCode>
                <c:ptCount val="66"/>
                <c:pt idx="34">
                  <c:v>1360.4102725798757</c:v>
                </c:pt>
                <c:pt idx="35">
                  <c:v>1345.753887924616</c:v>
                </c:pt>
                <c:pt idx="36">
                  <c:v>1258.6399586353109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17-4C14-B321-C1681EB3905E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Data'!$H$89:$BU$89</c:f>
              <c:numCache>
                <c:formatCode>0</c:formatCode>
                <c:ptCount val="66"/>
                <c:pt idx="34">
                  <c:v>527.31915978550001</c:v>
                </c:pt>
                <c:pt idx="35">
                  <c:v>404.20042445710789</c:v>
                </c:pt>
                <c:pt idx="36">
                  <c:v>405.13840722861971</c:v>
                </c:pt>
                <c:pt idx="37">
                  <c:v>510.68929433327838</c:v>
                </c:pt>
                <c:pt idx="38">
                  <c:v>508.18929433327838</c:v>
                </c:pt>
                <c:pt idx="39">
                  <c:v>508.18929433327838</c:v>
                </c:pt>
                <c:pt idx="40">
                  <c:v>508.18929433327838</c:v>
                </c:pt>
                <c:pt idx="41">
                  <c:v>508.18929433327838</c:v>
                </c:pt>
                <c:pt idx="42">
                  <c:v>508.18929433327838</c:v>
                </c:pt>
                <c:pt idx="43">
                  <c:v>508.18929433327838</c:v>
                </c:pt>
                <c:pt idx="44">
                  <c:v>508.18929433327838</c:v>
                </c:pt>
                <c:pt idx="45">
                  <c:v>508.18929433327838</c:v>
                </c:pt>
                <c:pt idx="46">
                  <c:v>508.18929433327838</c:v>
                </c:pt>
                <c:pt idx="47">
                  <c:v>508.18929433327838</c:v>
                </c:pt>
                <c:pt idx="48">
                  <c:v>508.18929433327838</c:v>
                </c:pt>
                <c:pt idx="49">
                  <c:v>508.18929433327838</c:v>
                </c:pt>
                <c:pt idx="50">
                  <c:v>508.18929433327838</c:v>
                </c:pt>
                <c:pt idx="51">
                  <c:v>508.18929433327838</c:v>
                </c:pt>
                <c:pt idx="52">
                  <c:v>508.18929433327838</c:v>
                </c:pt>
                <c:pt idx="53">
                  <c:v>508.18929433327838</c:v>
                </c:pt>
                <c:pt idx="54">
                  <c:v>508.18929433327838</c:v>
                </c:pt>
                <c:pt idx="55">
                  <c:v>508.18929433327838</c:v>
                </c:pt>
                <c:pt idx="56">
                  <c:v>508.18929433327838</c:v>
                </c:pt>
                <c:pt idx="57">
                  <c:v>508.18929433327838</c:v>
                </c:pt>
                <c:pt idx="58">
                  <c:v>508.18929433327838</c:v>
                </c:pt>
                <c:pt idx="59">
                  <c:v>508.18929433327838</c:v>
                </c:pt>
                <c:pt idx="60">
                  <c:v>508.18929433327838</c:v>
                </c:pt>
                <c:pt idx="61">
                  <c:v>508.18929433327838</c:v>
                </c:pt>
                <c:pt idx="62">
                  <c:v>508.18929433327838</c:v>
                </c:pt>
                <c:pt idx="63">
                  <c:v>508.18929433327838</c:v>
                </c:pt>
                <c:pt idx="64">
                  <c:v>508.18929433327838</c:v>
                </c:pt>
                <c:pt idx="65">
                  <c:v>508.18929433327838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17-4C14-B321-C1681EB3905E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Data'!$H$90:$BU$90</c:f>
              <c:numCache>
                <c:formatCode>0</c:formatCode>
                <c:ptCount val="66"/>
                <c:pt idx="34">
                  <c:v>107.78462088442339</c:v>
                </c:pt>
                <c:pt idx="35">
                  <c:v>105.69737910683236</c:v>
                </c:pt>
                <c:pt idx="36">
                  <c:v>83.771566221570794</c:v>
                </c:pt>
                <c:pt idx="37">
                  <c:v>89.383843878747612</c:v>
                </c:pt>
                <c:pt idx="38">
                  <c:v>43.454767043964225</c:v>
                </c:pt>
                <c:pt idx="39">
                  <c:v>28.713627612543473</c:v>
                </c:pt>
                <c:pt idx="40">
                  <c:v>35.211814833321831</c:v>
                </c:pt>
                <c:pt idx="41">
                  <c:v>17.453113963590976</c:v>
                </c:pt>
                <c:pt idx="42">
                  <c:v>18.263043992736183</c:v>
                </c:pt>
                <c:pt idx="43">
                  <c:v>24.991026067282547</c:v>
                </c:pt>
                <c:pt idx="44">
                  <c:v>14.601905329743783</c:v>
                </c:pt>
                <c:pt idx="45">
                  <c:v>9.2835282882866768</c:v>
                </c:pt>
                <c:pt idx="46">
                  <c:v>9.8725776667323046</c:v>
                </c:pt>
                <c:pt idx="47">
                  <c:v>10.234205706362951</c:v>
                </c:pt>
                <c:pt idx="48">
                  <c:v>10.127518812859222</c:v>
                </c:pt>
                <c:pt idx="49">
                  <c:v>10.521452611648549</c:v>
                </c:pt>
                <c:pt idx="50">
                  <c:v>10.8473692432147</c:v>
                </c:pt>
                <c:pt idx="51">
                  <c:v>11.409493654569742</c:v>
                </c:pt>
                <c:pt idx="52">
                  <c:v>11.478479822280381</c:v>
                </c:pt>
                <c:pt idx="53">
                  <c:v>11.530345839062317</c:v>
                </c:pt>
                <c:pt idx="54">
                  <c:v>11.57536678614872</c:v>
                </c:pt>
                <c:pt idx="55">
                  <c:v>11.614262967240267</c:v>
                </c:pt>
                <c:pt idx="56">
                  <c:v>11.746708918960588</c:v>
                </c:pt>
                <c:pt idx="57">
                  <c:v>12.038177719169967</c:v>
                </c:pt>
                <c:pt idx="58">
                  <c:v>11.775596319242796</c:v>
                </c:pt>
                <c:pt idx="59">
                  <c:v>11.647893396575205</c:v>
                </c:pt>
                <c:pt idx="60">
                  <c:v>11.630457312917018</c:v>
                </c:pt>
                <c:pt idx="61">
                  <c:v>11.452013366266469</c:v>
                </c:pt>
                <c:pt idx="62">
                  <c:v>11.298085946625349</c:v>
                </c:pt>
                <c:pt idx="63">
                  <c:v>11.18852146583399</c:v>
                </c:pt>
                <c:pt idx="64">
                  <c:v>11.134379997072537</c:v>
                </c:pt>
                <c:pt idx="65">
                  <c:v>11.121265409878731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17-4C14-B321-C1681EB3905E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Data'!$H$91:$BU$91</c:f>
              <c:numCache>
                <c:formatCode>0</c:formatCode>
                <c:ptCount val="66"/>
                <c:pt idx="34">
                  <c:v>12.705634005409333</c:v>
                </c:pt>
                <c:pt idx="35">
                  <c:v>12.770203661083475</c:v>
                </c:pt>
                <c:pt idx="36">
                  <c:v>12.777840125896727</c:v>
                </c:pt>
                <c:pt idx="37">
                  <c:v>12.92294825972559</c:v>
                </c:pt>
                <c:pt idx="38">
                  <c:v>13.067686236045477</c:v>
                </c:pt>
                <c:pt idx="39">
                  <c:v>13.215487955232973</c:v>
                </c:pt>
                <c:pt idx="40">
                  <c:v>13.365254352117557</c:v>
                </c:pt>
                <c:pt idx="41">
                  <c:v>13.514578599628035</c:v>
                </c:pt>
                <c:pt idx="42">
                  <c:v>13.665478128326665</c:v>
                </c:pt>
                <c:pt idx="43">
                  <c:v>13.81477171652868</c:v>
                </c:pt>
                <c:pt idx="44">
                  <c:v>13.963294973847548</c:v>
                </c:pt>
                <c:pt idx="45">
                  <c:v>14.114732743303513</c:v>
                </c:pt>
                <c:pt idx="46">
                  <c:v>14.264725467310679</c:v>
                </c:pt>
                <c:pt idx="47">
                  <c:v>14.415833846083952</c:v>
                </c:pt>
                <c:pt idx="48">
                  <c:v>14.567807232894157</c:v>
                </c:pt>
                <c:pt idx="49">
                  <c:v>14.721535635579924</c:v>
                </c:pt>
                <c:pt idx="50">
                  <c:v>14.869057204087458</c:v>
                </c:pt>
                <c:pt idx="51">
                  <c:v>15.018129259013673</c:v>
                </c:pt>
                <c:pt idx="52">
                  <c:v>15.165052116742803</c:v>
                </c:pt>
                <c:pt idx="53">
                  <c:v>15.306110609619861</c:v>
                </c:pt>
                <c:pt idx="54">
                  <c:v>15.449964399768758</c:v>
                </c:pt>
                <c:pt idx="55">
                  <c:v>15.593848758561245</c:v>
                </c:pt>
                <c:pt idx="56">
                  <c:v>15.736363844635511</c:v>
                </c:pt>
                <c:pt idx="57">
                  <c:v>15.876697081195195</c:v>
                </c:pt>
                <c:pt idx="58">
                  <c:v>16.018078005530036</c:v>
                </c:pt>
                <c:pt idx="59">
                  <c:v>16.154303398030684</c:v>
                </c:pt>
                <c:pt idx="60">
                  <c:v>16.287149366115838</c:v>
                </c:pt>
                <c:pt idx="61">
                  <c:v>16.421147422149858</c:v>
                </c:pt>
                <c:pt idx="62">
                  <c:v>16.552761940890889</c:v>
                </c:pt>
                <c:pt idx="63">
                  <c:v>16.689503389927204</c:v>
                </c:pt>
                <c:pt idx="64">
                  <c:v>16.835062733778788</c:v>
                </c:pt>
                <c:pt idx="65">
                  <c:v>16.981355614752957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17-4C14-B321-C1681EB39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2686351851851852"/>
          <c:w val="0.25953959065008791"/>
          <c:h val="0.477236111111111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80-4197-A04E-E6A94BEEA6AE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80-4197-A04E-E6A94BEEA6AE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0-4197-A04E-E6A94BEEA6AE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80-4197-A04E-E6A94BEEA6AE}"/>
              </c:ext>
            </c:extLst>
          </c:dPt>
          <c:dLbls>
            <c:dLbl>
              <c:idx val="0"/>
              <c:layout>
                <c:manualLayout>
                  <c:x val="-0.27762169170488105"/>
                  <c:y val="0.12422416019262116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180-4197-A04E-E6A94BEEA6AE}"/>
                </c:ext>
              </c:extLst>
            </c:dLbl>
            <c:dLbl>
              <c:idx val="1"/>
              <c:layout>
                <c:manualLayout>
                  <c:x val="-0.22416919245053057"/>
                  <c:y val="-0.14052929869355213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fld id="{C54DC737-4F07-4B2C-A4BF-C1F3A086A0F0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180-4197-A04E-E6A94BEEA6AE}"/>
                </c:ext>
              </c:extLst>
            </c:dLbl>
            <c:dLbl>
              <c:idx val="2"/>
              <c:layout>
                <c:manualLayout>
                  <c:x val="0.24610460449777818"/>
                  <c:y val="-0.12840114714269091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180-4197-A04E-E6A94BEEA6AE}"/>
                </c:ext>
              </c:extLst>
            </c:dLbl>
            <c:dLbl>
              <c:idx val="3"/>
              <c:layout>
                <c:manualLayout>
                  <c:x val="0.22449067688819727"/>
                  <c:y val="8.115175272055399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200" b="1"/>
                      <a:pPr>
                        <a:defRPr sz="1050"/>
                      </a:pPr>
                      <a:t>[CATEGORY NAME]</a:t>
                    </a:fld>
                    <a:endParaRPr lang="en-US" sz="120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180-4197-A04E-E6A94BEEA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Emissions'!$E$464:$E$467</c:f>
              <c:strCache>
                <c:ptCount val="4"/>
                <c:pt idx="0">
                  <c:v>Nytjajarðvegur</c:v>
                </c:pt>
                <c:pt idx="1">
                  <c:v>Iðragerjun</c:v>
                </c:pt>
                <c:pt idx="2">
                  <c:v>Meðhöndlun húsdýraáburðar</c:v>
                </c:pt>
                <c:pt idx="3">
                  <c:v>Kölkun og CO₂-losun frá áburði</c:v>
                </c:pt>
              </c:strCache>
            </c:strRef>
          </c:cat>
          <c:val>
            <c:numRef>
              <c:f>'Losun | Emissions'!$F$464:$F$467</c:f>
              <c:numCache>
                <c:formatCode>0</c:formatCode>
                <c:ptCount val="4"/>
                <c:pt idx="0">
                  <c:v>301.35196713268823</c:v>
                </c:pt>
                <c:pt idx="1">
                  <c:v>276.92184895476237</c:v>
                </c:pt>
                <c:pt idx="2">
                  <c:v>77.790913401656695</c:v>
                </c:pt>
                <c:pt idx="3" formatCode="0.0">
                  <c:v>5.6750943749915432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80-4197-A04E-E6A94BEEA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F8-474E-88EB-2959AA1ACEF5}"/>
              </c:ext>
            </c:extLst>
          </c:dPt>
          <c:dPt>
            <c:idx val="1"/>
            <c:bubble3D val="0"/>
            <c:spPr>
              <a:solidFill>
                <a:srgbClr val="99E5D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F8-474E-88EB-2959AA1ACEF5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F8-474E-88EB-2959AA1ACEF5}"/>
              </c:ext>
            </c:extLst>
          </c:dPt>
          <c:dPt>
            <c:idx val="3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8F8-474E-88EB-2959AA1ACEF5}"/>
              </c:ext>
            </c:extLst>
          </c:dPt>
          <c:dPt>
            <c:idx val="4"/>
            <c:bubble3D val="0"/>
            <c:spPr>
              <a:solidFill>
                <a:srgbClr val="3C72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8F8-474E-88EB-2959AA1ACEF5}"/>
              </c:ext>
            </c:extLst>
          </c:dPt>
          <c:dPt>
            <c:idx val="5"/>
            <c:bubble3D val="0"/>
            <c:spPr>
              <a:solidFill>
                <a:srgbClr val="BDB4B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8F8-474E-88EB-2959AA1ACEF5}"/>
              </c:ext>
            </c:extLst>
          </c:dPt>
          <c:dLbls>
            <c:dLbl>
              <c:idx val="0"/>
              <c:layout>
                <c:manualLayout>
                  <c:x val="0.18359133068008138"/>
                  <c:y val="0.14464153512433597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4358334509"/>
                      <c:h val="0.177682638888888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F8-474E-88EB-2959AA1ACEF5}"/>
                </c:ext>
              </c:extLst>
            </c:dLbl>
            <c:dLbl>
              <c:idx val="1"/>
              <c:layout>
                <c:manualLayout>
                  <c:x val="-0.22663859878858936"/>
                  <c:y val="3.9918304611635487E-2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8F8-474E-88EB-2959AA1ACEF5}"/>
                </c:ext>
              </c:extLst>
            </c:dLbl>
            <c:dLbl>
              <c:idx val="2"/>
              <c:layout>
                <c:manualLayout>
                  <c:x val="-0.19534126517356215"/>
                  <c:y val="-0.173991157846706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8F8-474E-88EB-2959AA1ACEF5}"/>
                </c:ext>
              </c:extLst>
            </c:dLbl>
            <c:dLbl>
              <c:idx val="3"/>
              <c:layout>
                <c:manualLayout>
                  <c:x val="0.22327077613676932"/>
                  <c:y val="-0.17394265359077993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1699115392350741"/>
                      <c:h val="0.1929974017994254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8F8-474E-88EB-2959AA1ACEF5}"/>
                </c:ext>
              </c:extLst>
            </c:dLbl>
            <c:dLbl>
              <c:idx val="4"/>
              <c:layout>
                <c:manualLayout>
                  <c:x val="0.21794872282906955"/>
                  <c:y val="-7.8127577692650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8F8-474E-88EB-2959AA1ACEF5}"/>
                </c:ext>
              </c:extLst>
            </c:dLbl>
            <c:dLbl>
              <c:idx val="5"/>
              <c:layout>
                <c:manualLayout>
                  <c:x val="0.20540471608871835"/>
                  <c:y val="0.1356729257683597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8F8-474E-88EB-2959AA1AC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Emissions'!$E$474:$E$479</c:f>
              <c:strCache>
                <c:ptCount val="6"/>
                <c:pt idx="0">
                  <c:v>Framræst land (N₂O)</c:v>
                </c:pt>
                <c:pt idx="1">
                  <c:v>Nautgripir</c:v>
                </c:pt>
                <c:pt idx="2">
                  <c:v>Sauðfé</c:v>
                </c:pt>
                <c:pt idx="3">
                  <c:v>Áburðarnotkun</c:v>
                </c:pt>
                <c:pt idx="4">
                  <c:v>Hestar</c:v>
                </c:pt>
                <c:pt idx="5">
                  <c:v>Önnur losun</c:v>
                </c:pt>
              </c:strCache>
            </c:strRef>
          </c:cat>
          <c:val>
            <c:numRef>
              <c:f>'Losun | Emissions'!$F$474:$F$479</c:f>
              <c:numCache>
                <c:formatCode>0</c:formatCode>
                <c:ptCount val="6"/>
                <c:pt idx="0">
                  <c:v>191.77623947103135</c:v>
                </c:pt>
                <c:pt idx="1">
                  <c:v>179.74200260372518</c:v>
                </c:pt>
                <c:pt idx="2">
                  <c:v>130.38455090171291</c:v>
                </c:pt>
                <c:pt idx="3">
                  <c:v>114.9860604505522</c:v>
                </c:pt>
                <c:pt idx="4">
                  <c:v>24.944859589682125</c:v>
                </c:pt>
                <c:pt idx="5">
                  <c:v>19.906110847395098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F8-474E-88EB-2959AA1A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4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6459460580501066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Data'!$D$103</c:f>
              <c:strCache>
                <c:ptCount val="1"/>
                <c:pt idx="0">
                  <c:v>Nytjajarðvegur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Data'!$H$103:$AV$103</c15:sqref>
                  </c15:fullRef>
                </c:ext>
              </c:extLst>
              <c:f>'Talnagögn | Numerical Data'!$H$103:$AP$103</c:f>
              <c:numCache>
                <c:formatCode>0</c:formatCode>
                <c:ptCount val="35"/>
                <c:pt idx="0">
                  <c:v>272.73217367997108</c:v>
                </c:pt>
                <c:pt idx="1">
                  <c:v>276.96090969908551</c:v>
                </c:pt>
                <c:pt idx="2">
                  <c:v>272.67970624814905</c:v>
                </c:pt>
                <c:pt idx="3">
                  <c:v>278.33042604362845</c:v>
                </c:pt>
                <c:pt idx="4">
                  <c:v>285.99123137561691</c:v>
                </c:pt>
                <c:pt idx="5">
                  <c:v>283.98885385303362</c:v>
                </c:pt>
                <c:pt idx="6">
                  <c:v>293.20023283605383</c:v>
                </c:pt>
                <c:pt idx="7">
                  <c:v>292.59956534313091</c:v>
                </c:pt>
                <c:pt idx="8">
                  <c:v>298.39993126484853</c:v>
                </c:pt>
                <c:pt idx="9">
                  <c:v>303.84780811163074</c:v>
                </c:pt>
                <c:pt idx="10">
                  <c:v>303.41183115402549</c:v>
                </c:pt>
                <c:pt idx="11">
                  <c:v>302.83366799399079</c:v>
                </c:pt>
                <c:pt idx="12">
                  <c:v>296.99567684118847</c:v>
                </c:pt>
                <c:pt idx="13">
                  <c:v>295.23629241947941</c:v>
                </c:pt>
                <c:pt idx="14">
                  <c:v>299.40308232465537</c:v>
                </c:pt>
                <c:pt idx="15">
                  <c:v>301.89676069902202</c:v>
                </c:pt>
                <c:pt idx="16">
                  <c:v>318.17202647627505</c:v>
                </c:pt>
                <c:pt idx="17">
                  <c:v>328.13462157724956</c:v>
                </c:pt>
                <c:pt idx="18">
                  <c:v>336.97699269089435</c:v>
                </c:pt>
                <c:pt idx="19">
                  <c:v>318.96944016248591</c:v>
                </c:pt>
                <c:pt idx="20">
                  <c:v>311.16616142351131</c:v>
                </c:pt>
                <c:pt idx="21">
                  <c:v>308.66967709544701</c:v>
                </c:pt>
                <c:pt idx="22">
                  <c:v>314.49212919552951</c:v>
                </c:pt>
                <c:pt idx="23">
                  <c:v>311.72955687912537</c:v>
                </c:pt>
                <c:pt idx="24">
                  <c:v>328.85343196195623</c:v>
                </c:pt>
                <c:pt idx="25">
                  <c:v>313.71657824064454</c:v>
                </c:pt>
                <c:pt idx="26">
                  <c:v>308.76298051471997</c:v>
                </c:pt>
                <c:pt idx="27">
                  <c:v>319.41894425621365</c:v>
                </c:pt>
                <c:pt idx="28">
                  <c:v>309.4473666101498</c:v>
                </c:pt>
                <c:pt idx="29">
                  <c:v>301.73094829564462</c:v>
                </c:pt>
                <c:pt idx="30">
                  <c:v>305.44270632449366</c:v>
                </c:pt>
                <c:pt idx="31">
                  <c:v>309.84892177163869</c:v>
                </c:pt>
                <c:pt idx="32">
                  <c:v>304.59250950679706</c:v>
                </c:pt>
                <c:pt idx="33">
                  <c:v>290.57427856053653</c:v>
                </c:pt>
                <c:pt idx="34">
                  <c:v>301.35196713268823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0-4D60-8871-650EC2CD3147}"/>
            </c:ext>
          </c:extLst>
        </c:ser>
        <c:ser>
          <c:idx val="0"/>
          <c:order val="1"/>
          <c:tx>
            <c:strRef>
              <c:f>'Talnagögn | Numerical Data'!$D$101</c:f>
              <c:strCache>
                <c:ptCount val="1"/>
                <c:pt idx="0">
                  <c:v>Iðragerjun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Data'!$H$101:$AV$101</c15:sqref>
                  </c15:fullRef>
                </c:ext>
              </c:extLst>
              <c:f>'Talnagögn | Numerical Data'!$H$101:$AP$101</c:f>
              <c:numCache>
                <c:formatCode>0</c:formatCode>
                <c:ptCount val="35"/>
                <c:pt idx="0">
                  <c:v>340.21062321046276</c:v>
                </c:pt>
                <c:pt idx="1">
                  <c:v>329.84012206790891</c:v>
                </c:pt>
                <c:pt idx="2">
                  <c:v>316.79026633681087</c:v>
                </c:pt>
                <c:pt idx="3">
                  <c:v>316.43602698274168</c:v>
                </c:pt>
                <c:pt idx="4">
                  <c:v>318.10693799025654</c:v>
                </c:pt>
                <c:pt idx="5">
                  <c:v>304.76592000916486</c:v>
                </c:pt>
                <c:pt idx="6">
                  <c:v>308.70072284552242</c:v>
                </c:pt>
                <c:pt idx="7">
                  <c:v>310.45470085015353</c:v>
                </c:pt>
                <c:pt idx="8">
                  <c:v>317.61891641515973</c:v>
                </c:pt>
                <c:pt idx="9">
                  <c:v>313.86000302750716</c:v>
                </c:pt>
                <c:pt idx="10">
                  <c:v>301.86970867519489</c:v>
                </c:pt>
                <c:pt idx="11">
                  <c:v>302.51465204071883</c:v>
                </c:pt>
                <c:pt idx="12">
                  <c:v>296.29603021944854</c:v>
                </c:pt>
                <c:pt idx="13">
                  <c:v>291.90027594767957</c:v>
                </c:pt>
                <c:pt idx="14">
                  <c:v>287.01753862941518</c:v>
                </c:pt>
                <c:pt idx="15">
                  <c:v>289.09635516417899</c:v>
                </c:pt>
                <c:pt idx="16">
                  <c:v>295.74983027590594</c:v>
                </c:pt>
                <c:pt idx="17">
                  <c:v>301.40888529166801</c:v>
                </c:pt>
                <c:pt idx="18">
                  <c:v>305.00789764075608</c:v>
                </c:pt>
                <c:pt idx="19">
                  <c:v>310.69393472272668</c:v>
                </c:pt>
                <c:pt idx="20">
                  <c:v>310.67361374527155</c:v>
                </c:pt>
                <c:pt idx="21">
                  <c:v>309.7448116980255</c:v>
                </c:pt>
                <c:pt idx="22">
                  <c:v>303.00401687822438</c:v>
                </c:pt>
                <c:pt idx="23">
                  <c:v>297.60262794740527</c:v>
                </c:pt>
                <c:pt idx="24">
                  <c:v>315.28994779984311</c:v>
                </c:pt>
                <c:pt idx="25">
                  <c:v>318.84683120818983</c:v>
                </c:pt>
                <c:pt idx="26">
                  <c:v>321.38202560656578</c:v>
                </c:pt>
                <c:pt idx="27">
                  <c:v>314.99073485987992</c:v>
                </c:pt>
                <c:pt idx="28">
                  <c:v>306.66411140956745</c:v>
                </c:pt>
                <c:pt idx="29">
                  <c:v>298.08470179558856</c:v>
                </c:pt>
                <c:pt idx="30">
                  <c:v>293.23908428417161</c:v>
                </c:pt>
                <c:pt idx="31">
                  <c:v>292.24412101346076</c:v>
                </c:pt>
                <c:pt idx="32">
                  <c:v>288.46071399180187</c:v>
                </c:pt>
                <c:pt idx="33">
                  <c:v>282.25773718888536</c:v>
                </c:pt>
                <c:pt idx="34">
                  <c:v>276.92184895476237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D0-4D60-8871-650EC2CD3147}"/>
            </c:ext>
          </c:extLst>
        </c:ser>
        <c:ser>
          <c:idx val="1"/>
          <c:order val="2"/>
          <c:tx>
            <c:strRef>
              <c:f>'Talnagögn | Numerical Data'!$D$102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Data'!$H$102:$AV$102</c15:sqref>
                  </c15:fullRef>
                </c:ext>
              </c:extLst>
              <c:f>'Talnagögn | Numerical Data'!$H$102:$AP$102</c:f>
              <c:numCache>
                <c:formatCode>0</c:formatCode>
                <c:ptCount val="35"/>
                <c:pt idx="0">
                  <c:v>99.31953098841845</c:v>
                </c:pt>
                <c:pt idx="1">
                  <c:v>96.251185998896489</c:v>
                </c:pt>
                <c:pt idx="2">
                  <c:v>90.29987164134144</c:v>
                </c:pt>
                <c:pt idx="3">
                  <c:v>90.329240624516103</c:v>
                </c:pt>
                <c:pt idx="4">
                  <c:v>90.014655521001913</c:v>
                </c:pt>
                <c:pt idx="5">
                  <c:v>87.582804935478237</c:v>
                </c:pt>
                <c:pt idx="6">
                  <c:v>89.009598228573793</c:v>
                </c:pt>
                <c:pt idx="7">
                  <c:v>88.770985518067647</c:v>
                </c:pt>
                <c:pt idx="8">
                  <c:v>91.020756411825005</c:v>
                </c:pt>
                <c:pt idx="9">
                  <c:v>88.556738280001539</c:v>
                </c:pt>
                <c:pt idx="10">
                  <c:v>86.950913675874176</c:v>
                </c:pt>
                <c:pt idx="11">
                  <c:v>87.926012121221845</c:v>
                </c:pt>
                <c:pt idx="12">
                  <c:v>85.20078878573473</c:v>
                </c:pt>
                <c:pt idx="13">
                  <c:v>82.869155377592392</c:v>
                </c:pt>
                <c:pt idx="14">
                  <c:v>81.788602467980581</c:v>
                </c:pt>
                <c:pt idx="15">
                  <c:v>82.392481139600491</c:v>
                </c:pt>
                <c:pt idx="16">
                  <c:v>87.167148915889427</c:v>
                </c:pt>
                <c:pt idx="17">
                  <c:v>89.363649352916696</c:v>
                </c:pt>
                <c:pt idx="18">
                  <c:v>89.732147425829226</c:v>
                </c:pt>
                <c:pt idx="19">
                  <c:v>90.364999403127371</c:v>
                </c:pt>
                <c:pt idx="20">
                  <c:v>87.851805937014745</c:v>
                </c:pt>
                <c:pt idx="21">
                  <c:v>88.437625314336358</c:v>
                </c:pt>
                <c:pt idx="22">
                  <c:v>83.531309758810181</c:v>
                </c:pt>
                <c:pt idx="23">
                  <c:v>82.966798221182728</c:v>
                </c:pt>
                <c:pt idx="24">
                  <c:v>87.864809103398244</c:v>
                </c:pt>
                <c:pt idx="25">
                  <c:v>90.092947102208655</c:v>
                </c:pt>
                <c:pt idx="26">
                  <c:v>89.800066774257118</c:v>
                </c:pt>
                <c:pt idx="27">
                  <c:v>88.418233942029161</c:v>
                </c:pt>
                <c:pt idx="28">
                  <c:v>84.845625859648138</c:v>
                </c:pt>
                <c:pt idx="29">
                  <c:v>82.997933826237016</c:v>
                </c:pt>
                <c:pt idx="30">
                  <c:v>81.614581142578544</c:v>
                </c:pt>
                <c:pt idx="31">
                  <c:v>82.380803906442878</c:v>
                </c:pt>
                <c:pt idx="32">
                  <c:v>83.077811276053168</c:v>
                </c:pt>
                <c:pt idx="33">
                  <c:v>79.32898842155879</c:v>
                </c:pt>
                <c:pt idx="34">
                  <c:v>77.790913401656695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D0-4D60-8871-650EC2CD3147}"/>
            </c:ext>
          </c:extLst>
        </c:ser>
        <c:ser>
          <c:idx val="3"/>
          <c:order val="3"/>
          <c:tx>
            <c:strRef>
              <c:f>'Talnagögn | Numerical Data'!$D$104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Data'!$H$104:$AV$104</c15:sqref>
                  </c15:fullRef>
                </c:ext>
              </c:extLst>
              <c:f>'Talnagögn | Numerical Data'!$H$104:$AP$104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3.92474002307282</c:v>
                </c:pt>
                <c:pt idx="21" formatCode="0.0">
                  <c:v>3.8608395277046625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3.1911460904602396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6.9914440884264533</c:v>
                </c:pt>
                <c:pt idx="31" formatCode="0.0">
                  <c:v>6.8296036834116673</c:v>
                </c:pt>
                <c:pt idx="32" formatCode="0.0">
                  <c:v>6.020919970958734</c:v>
                </c:pt>
                <c:pt idx="33" formatCode="0.0">
                  <c:v>8.0763127900833513</c:v>
                </c:pt>
                <c:pt idx="34" formatCode="0.0">
                  <c:v>5.6750943749915432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D0-4D60-8871-650EC2CD3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64244740239309583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Data'!$D$103</c:f>
              <c:strCache>
                <c:ptCount val="1"/>
                <c:pt idx="0">
                  <c:v>Nytjajarðvegur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Data'!$H$103:$AV$103</c15:sqref>
                  </c15:fullRef>
                </c:ext>
              </c:extLst>
              <c:f>'Talnagögn | Numerical Data'!$H$103:$AP$103</c:f>
              <c:numCache>
                <c:formatCode>0</c:formatCode>
                <c:ptCount val="35"/>
                <c:pt idx="0">
                  <c:v>272.73217367997108</c:v>
                </c:pt>
                <c:pt idx="1">
                  <c:v>276.96090969908551</c:v>
                </c:pt>
                <c:pt idx="2">
                  <c:v>272.67970624814905</c:v>
                </c:pt>
                <c:pt idx="3">
                  <c:v>278.33042604362845</c:v>
                </c:pt>
                <c:pt idx="4">
                  <c:v>285.99123137561691</c:v>
                </c:pt>
                <c:pt idx="5">
                  <c:v>283.98885385303362</c:v>
                </c:pt>
                <c:pt idx="6">
                  <c:v>293.20023283605383</c:v>
                </c:pt>
                <c:pt idx="7">
                  <c:v>292.59956534313091</c:v>
                </c:pt>
                <c:pt idx="8">
                  <c:v>298.39993126484853</c:v>
                </c:pt>
                <c:pt idx="9">
                  <c:v>303.84780811163074</c:v>
                </c:pt>
                <c:pt idx="10">
                  <c:v>303.41183115402549</c:v>
                </c:pt>
                <c:pt idx="11">
                  <c:v>302.83366799399079</c:v>
                </c:pt>
                <c:pt idx="12">
                  <c:v>296.99567684118847</c:v>
                </c:pt>
                <c:pt idx="13">
                  <c:v>295.23629241947941</c:v>
                </c:pt>
                <c:pt idx="14">
                  <c:v>299.40308232465537</c:v>
                </c:pt>
                <c:pt idx="15">
                  <c:v>301.89676069902202</c:v>
                </c:pt>
                <c:pt idx="16">
                  <c:v>318.17202647627505</c:v>
                </c:pt>
                <c:pt idx="17">
                  <c:v>328.13462157724956</c:v>
                </c:pt>
                <c:pt idx="18">
                  <c:v>336.97699269089435</c:v>
                </c:pt>
                <c:pt idx="19">
                  <c:v>318.96944016248591</c:v>
                </c:pt>
                <c:pt idx="20">
                  <c:v>311.16616142351131</c:v>
                </c:pt>
                <c:pt idx="21">
                  <c:v>308.66967709544701</c:v>
                </c:pt>
                <c:pt idx="22">
                  <c:v>314.49212919552951</c:v>
                </c:pt>
                <c:pt idx="23">
                  <c:v>311.72955687912537</c:v>
                </c:pt>
                <c:pt idx="24">
                  <c:v>328.85343196195623</c:v>
                </c:pt>
                <c:pt idx="25">
                  <c:v>313.71657824064454</c:v>
                </c:pt>
                <c:pt idx="26">
                  <c:v>308.76298051471997</c:v>
                </c:pt>
                <c:pt idx="27">
                  <c:v>319.41894425621365</c:v>
                </c:pt>
                <c:pt idx="28">
                  <c:v>309.4473666101498</c:v>
                </c:pt>
                <c:pt idx="29">
                  <c:v>301.73094829564462</c:v>
                </c:pt>
                <c:pt idx="30">
                  <c:v>305.44270632449366</c:v>
                </c:pt>
                <c:pt idx="31">
                  <c:v>309.84892177163869</c:v>
                </c:pt>
                <c:pt idx="32">
                  <c:v>304.59250950679706</c:v>
                </c:pt>
                <c:pt idx="33">
                  <c:v>290.57427856053653</c:v>
                </c:pt>
                <c:pt idx="34">
                  <c:v>301.35196713268823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5-4709-939F-917D2682C207}"/>
            </c:ext>
          </c:extLst>
        </c:ser>
        <c:ser>
          <c:idx val="0"/>
          <c:order val="1"/>
          <c:tx>
            <c:strRef>
              <c:f>'Talnagögn | Numerical Data'!$D$101</c:f>
              <c:strCache>
                <c:ptCount val="1"/>
                <c:pt idx="0">
                  <c:v>Iðragerjun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Data'!$H$101:$AV$101</c15:sqref>
                  </c15:fullRef>
                </c:ext>
              </c:extLst>
              <c:f>'Talnagögn | Numerical Data'!$H$101:$AP$101</c:f>
              <c:numCache>
                <c:formatCode>0</c:formatCode>
                <c:ptCount val="35"/>
                <c:pt idx="0">
                  <c:v>340.21062321046276</c:v>
                </c:pt>
                <c:pt idx="1">
                  <c:v>329.84012206790891</c:v>
                </c:pt>
                <c:pt idx="2">
                  <c:v>316.79026633681087</c:v>
                </c:pt>
                <c:pt idx="3">
                  <c:v>316.43602698274168</c:v>
                </c:pt>
                <c:pt idx="4">
                  <c:v>318.10693799025654</c:v>
                </c:pt>
                <c:pt idx="5">
                  <c:v>304.76592000916486</c:v>
                </c:pt>
                <c:pt idx="6">
                  <c:v>308.70072284552242</c:v>
                </c:pt>
                <c:pt idx="7">
                  <c:v>310.45470085015353</c:v>
                </c:pt>
                <c:pt idx="8">
                  <c:v>317.61891641515973</c:v>
                </c:pt>
                <c:pt idx="9">
                  <c:v>313.86000302750716</c:v>
                </c:pt>
                <c:pt idx="10">
                  <c:v>301.86970867519489</c:v>
                </c:pt>
                <c:pt idx="11">
                  <c:v>302.51465204071883</c:v>
                </c:pt>
                <c:pt idx="12">
                  <c:v>296.29603021944854</c:v>
                </c:pt>
                <c:pt idx="13">
                  <c:v>291.90027594767957</c:v>
                </c:pt>
                <c:pt idx="14">
                  <c:v>287.01753862941518</c:v>
                </c:pt>
                <c:pt idx="15">
                  <c:v>289.09635516417899</c:v>
                </c:pt>
                <c:pt idx="16">
                  <c:v>295.74983027590594</c:v>
                </c:pt>
                <c:pt idx="17">
                  <c:v>301.40888529166801</c:v>
                </c:pt>
                <c:pt idx="18">
                  <c:v>305.00789764075608</c:v>
                </c:pt>
                <c:pt idx="19">
                  <c:v>310.69393472272668</c:v>
                </c:pt>
                <c:pt idx="20">
                  <c:v>310.67361374527155</c:v>
                </c:pt>
                <c:pt idx="21">
                  <c:v>309.7448116980255</c:v>
                </c:pt>
                <c:pt idx="22">
                  <c:v>303.00401687822438</c:v>
                </c:pt>
                <c:pt idx="23">
                  <c:v>297.60262794740527</c:v>
                </c:pt>
                <c:pt idx="24">
                  <c:v>315.28994779984311</c:v>
                </c:pt>
                <c:pt idx="25">
                  <c:v>318.84683120818983</c:v>
                </c:pt>
                <c:pt idx="26">
                  <c:v>321.38202560656578</c:v>
                </c:pt>
                <c:pt idx="27">
                  <c:v>314.99073485987992</c:v>
                </c:pt>
                <c:pt idx="28">
                  <c:v>306.66411140956745</c:v>
                </c:pt>
                <c:pt idx="29">
                  <c:v>298.08470179558856</c:v>
                </c:pt>
                <c:pt idx="30">
                  <c:v>293.23908428417161</c:v>
                </c:pt>
                <c:pt idx="31">
                  <c:v>292.24412101346076</c:v>
                </c:pt>
                <c:pt idx="32">
                  <c:v>288.46071399180187</c:v>
                </c:pt>
                <c:pt idx="33">
                  <c:v>282.25773718888536</c:v>
                </c:pt>
                <c:pt idx="34">
                  <c:v>276.92184895476237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5-4709-939F-917D2682C207}"/>
            </c:ext>
          </c:extLst>
        </c:ser>
        <c:ser>
          <c:idx val="1"/>
          <c:order val="2"/>
          <c:tx>
            <c:strRef>
              <c:f>'Talnagögn | Numerical Data'!$D$102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Data'!$H$102:$AV$102</c15:sqref>
                  </c15:fullRef>
                </c:ext>
              </c:extLst>
              <c:f>'Talnagögn | Numerical Data'!$H$102:$AP$102</c:f>
              <c:numCache>
                <c:formatCode>0</c:formatCode>
                <c:ptCount val="35"/>
                <c:pt idx="0">
                  <c:v>99.31953098841845</c:v>
                </c:pt>
                <c:pt idx="1">
                  <c:v>96.251185998896489</c:v>
                </c:pt>
                <c:pt idx="2">
                  <c:v>90.29987164134144</c:v>
                </c:pt>
                <c:pt idx="3">
                  <c:v>90.329240624516103</c:v>
                </c:pt>
                <c:pt idx="4">
                  <c:v>90.014655521001913</c:v>
                </c:pt>
                <c:pt idx="5">
                  <c:v>87.582804935478237</c:v>
                </c:pt>
                <c:pt idx="6">
                  <c:v>89.009598228573793</c:v>
                </c:pt>
                <c:pt idx="7">
                  <c:v>88.770985518067647</c:v>
                </c:pt>
                <c:pt idx="8">
                  <c:v>91.020756411825005</c:v>
                </c:pt>
                <c:pt idx="9">
                  <c:v>88.556738280001539</c:v>
                </c:pt>
                <c:pt idx="10">
                  <c:v>86.950913675874176</c:v>
                </c:pt>
                <c:pt idx="11">
                  <c:v>87.926012121221845</c:v>
                </c:pt>
                <c:pt idx="12">
                  <c:v>85.20078878573473</c:v>
                </c:pt>
                <c:pt idx="13">
                  <c:v>82.869155377592392</c:v>
                </c:pt>
                <c:pt idx="14">
                  <c:v>81.788602467980581</c:v>
                </c:pt>
                <c:pt idx="15">
                  <c:v>82.392481139600491</c:v>
                </c:pt>
                <c:pt idx="16">
                  <c:v>87.167148915889427</c:v>
                </c:pt>
                <c:pt idx="17">
                  <c:v>89.363649352916696</c:v>
                </c:pt>
                <c:pt idx="18">
                  <c:v>89.732147425829226</c:v>
                </c:pt>
                <c:pt idx="19">
                  <c:v>90.364999403127371</c:v>
                </c:pt>
                <c:pt idx="20">
                  <c:v>87.851805937014745</c:v>
                </c:pt>
                <c:pt idx="21">
                  <c:v>88.437625314336358</c:v>
                </c:pt>
                <c:pt idx="22">
                  <c:v>83.531309758810181</c:v>
                </c:pt>
                <c:pt idx="23">
                  <c:v>82.966798221182728</c:v>
                </c:pt>
                <c:pt idx="24">
                  <c:v>87.864809103398244</c:v>
                </c:pt>
                <c:pt idx="25">
                  <c:v>90.092947102208655</c:v>
                </c:pt>
                <c:pt idx="26">
                  <c:v>89.800066774257118</c:v>
                </c:pt>
                <c:pt idx="27">
                  <c:v>88.418233942029161</c:v>
                </c:pt>
                <c:pt idx="28">
                  <c:v>84.845625859648138</c:v>
                </c:pt>
                <c:pt idx="29">
                  <c:v>82.997933826237016</c:v>
                </c:pt>
                <c:pt idx="30">
                  <c:v>81.614581142578544</c:v>
                </c:pt>
                <c:pt idx="31">
                  <c:v>82.380803906442878</c:v>
                </c:pt>
                <c:pt idx="32">
                  <c:v>83.077811276053168</c:v>
                </c:pt>
                <c:pt idx="33">
                  <c:v>79.32898842155879</c:v>
                </c:pt>
                <c:pt idx="34">
                  <c:v>77.790913401656695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5-4709-939F-917D2682C207}"/>
            </c:ext>
          </c:extLst>
        </c:ser>
        <c:ser>
          <c:idx val="3"/>
          <c:order val="3"/>
          <c:tx>
            <c:strRef>
              <c:f>'Talnagögn | Numerical Data'!$D$104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Data'!$H$104:$AV$104</c15:sqref>
                  </c15:fullRef>
                </c:ext>
              </c:extLst>
              <c:f>'Talnagögn | Numerical Data'!$H$104:$AP$104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3.92474002307282</c:v>
                </c:pt>
                <c:pt idx="21" formatCode="0.0">
                  <c:v>3.8608395277046625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3.1911460904602396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6.9914440884264533</c:v>
                </c:pt>
                <c:pt idx="31" formatCode="0.0">
                  <c:v>6.8296036834116673</c:v>
                </c:pt>
                <c:pt idx="32" formatCode="0.0">
                  <c:v>6.020919970958734</c:v>
                </c:pt>
                <c:pt idx="33" formatCode="0.0">
                  <c:v>8.0763127900833513</c:v>
                </c:pt>
                <c:pt idx="34" formatCode="0.0">
                  <c:v>5.6750943749915432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5-4709-939F-917D2682C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Data'!$D$100</c:f>
              <c:strCache>
                <c:ptCount val="1"/>
                <c:pt idx="0">
                  <c:v>Söguleg losun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Data'!$H$108:$AV$108</c:f>
              <c:numCache>
                <c:formatCode>0</c:formatCode>
                <c:ptCount val="41"/>
                <c:pt idx="0">
                  <c:v>712.28542787885226</c:v>
                </c:pt>
                <c:pt idx="1">
                  <c:v>703.0614670058909</c:v>
                </c:pt>
                <c:pt idx="2">
                  <c:v>679.80229554630125</c:v>
                </c:pt>
                <c:pt idx="3">
                  <c:v>685.11769849088626</c:v>
                </c:pt>
                <c:pt idx="4">
                  <c:v>694.12162488687534</c:v>
                </c:pt>
                <c:pt idx="5">
                  <c:v>678.7745246045904</c:v>
                </c:pt>
                <c:pt idx="6">
                  <c:v>693.56138380669324</c:v>
                </c:pt>
                <c:pt idx="7">
                  <c:v>694.38461331332746</c:v>
                </c:pt>
                <c:pt idx="8">
                  <c:v>709.58602714072219</c:v>
                </c:pt>
                <c:pt idx="9">
                  <c:v>709.026232877658</c:v>
                </c:pt>
                <c:pt idx="10">
                  <c:v>694.99458425620571</c:v>
                </c:pt>
                <c:pt idx="11">
                  <c:v>695.97030056877088</c:v>
                </c:pt>
                <c:pt idx="12">
                  <c:v>680.90790457674211</c:v>
                </c:pt>
                <c:pt idx="13">
                  <c:v>674.67732397882537</c:v>
                </c:pt>
                <c:pt idx="14">
                  <c:v>672.98884541069299</c:v>
                </c:pt>
                <c:pt idx="15">
                  <c:v>677.91824965860394</c:v>
                </c:pt>
                <c:pt idx="16">
                  <c:v>705.51353754214438</c:v>
                </c:pt>
                <c:pt idx="17">
                  <c:v>722.96805216425832</c:v>
                </c:pt>
                <c:pt idx="18">
                  <c:v>738.73601274478824</c:v>
                </c:pt>
                <c:pt idx="19">
                  <c:v>725.75149545364548</c:v>
                </c:pt>
                <c:pt idx="20">
                  <c:v>713.61632112887037</c:v>
                </c:pt>
                <c:pt idx="21">
                  <c:v>710.71295363551349</c:v>
                </c:pt>
                <c:pt idx="22">
                  <c:v>705.37361951243383</c:v>
                </c:pt>
                <c:pt idx="23">
                  <c:v>696.54860016837506</c:v>
                </c:pt>
                <c:pt idx="24">
                  <c:v>735.83172353567954</c:v>
                </c:pt>
                <c:pt idx="25">
                  <c:v>725.84750264150341</c:v>
                </c:pt>
                <c:pt idx="26">
                  <c:v>723.53982063634908</c:v>
                </c:pt>
                <c:pt idx="27">
                  <c:v>727.13219762024289</c:v>
                </c:pt>
                <c:pt idx="28">
                  <c:v>705.33506809161008</c:v>
                </c:pt>
                <c:pt idx="29">
                  <c:v>690.58383151593978</c:v>
                </c:pt>
                <c:pt idx="30">
                  <c:v>687.2878158396702</c:v>
                </c:pt>
                <c:pt idx="31">
                  <c:v>691.30345037495408</c:v>
                </c:pt>
                <c:pt idx="32">
                  <c:v>682.15195474561085</c:v>
                </c:pt>
                <c:pt idx="33">
                  <c:v>660.23731696106415</c:v>
                </c:pt>
                <c:pt idx="34">
                  <c:v>661.73982386409887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0-440C-9EAB-3D336EB68982}"/>
            </c:ext>
          </c:extLst>
        </c:ser>
        <c:ser>
          <c:idx val="5"/>
          <c:order val="1"/>
          <c:tx>
            <c:strRef>
              <c:f>'Talnagögn | Numerical Data'!$D$109</c:f>
              <c:strCache>
                <c:ptCount val="1"/>
                <c:pt idx="0">
                  <c:v>Sviðsmynd byggð á aðgerðum stjórvalda</c:v>
                </c:pt>
              </c:strCache>
            </c:strRef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Data'!$H$117:$BU$117</c:f>
              <c:numCache>
                <c:formatCode>0</c:formatCode>
                <c:ptCount val="66"/>
                <c:pt idx="33">
                  <c:v>660.23731696106415</c:v>
                </c:pt>
                <c:pt idx="34">
                  <c:v>661.73982386409887</c:v>
                </c:pt>
                <c:pt idx="35">
                  <c:v>664.9021555550745</c:v>
                </c:pt>
                <c:pt idx="36">
                  <c:v>659.21762737214453</c:v>
                </c:pt>
                <c:pt idx="37">
                  <c:v>653.01001355336655</c:v>
                </c:pt>
                <c:pt idx="38">
                  <c:v>646.7190326507789</c:v>
                </c:pt>
                <c:pt idx="39">
                  <c:v>639.56278060371676</c:v>
                </c:pt>
                <c:pt idx="40">
                  <c:v>632.47710047824921</c:v>
                </c:pt>
                <c:pt idx="41">
                  <c:v>630.79757133379962</c:v>
                </c:pt>
                <c:pt idx="42">
                  <c:v>629.1795173376712</c:v>
                </c:pt>
                <c:pt idx="43">
                  <c:v>627.48293160864387</c:v>
                </c:pt>
                <c:pt idx="44">
                  <c:v>625.84488370432189</c:v>
                </c:pt>
                <c:pt idx="45">
                  <c:v>624.1574061906681</c:v>
                </c:pt>
                <c:pt idx="46">
                  <c:v>622.51417090364089</c:v>
                </c:pt>
                <c:pt idx="47">
                  <c:v>620.7974484377537</c:v>
                </c:pt>
                <c:pt idx="48">
                  <c:v>619.14174301125081</c:v>
                </c:pt>
                <c:pt idx="49">
                  <c:v>617.4134680696792</c:v>
                </c:pt>
                <c:pt idx="50">
                  <c:v>615.74350217269409</c:v>
                </c:pt>
                <c:pt idx="51">
                  <c:v>614.00150685233859</c:v>
                </c:pt>
                <c:pt idx="52">
                  <c:v>611.72005769369184</c:v>
                </c:pt>
                <c:pt idx="53">
                  <c:v>609.81352677972393</c:v>
                </c:pt>
                <c:pt idx="54">
                  <c:v>607.90688819983154</c:v>
                </c:pt>
                <c:pt idx="55">
                  <c:v>605.46670511529601</c:v>
                </c:pt>
                <c:pt idx="56">
                  <c:v>603.08565206681499</c:v>
                </c:pt>
                <c:pt idx="57">
                  <c:v>600.62905681157724</c:v>
                </c:pt>
                <c:pt idx="58">
                  <c:v>598.23152077916257</c:v>
                </c:pt>
                <c:pt idx="59">
                  <c:v>595.75847220647427</c:v>
                </c:pt>
                <c:pt idx="60">
                  <c:v>593.34445812246202</c:v>
                </c:pt>
                <c:pt idx="61">
                  <c:v>590.85486359406275</c:v>
                </c:pt>
                <c:pt idx="62">
                  <c:v>588.4242402363077</c:v>
                </c:pt>
                <c:pt idx="63">
                  <c:v>585.91800123661244</c:v>
                </c:pt>
                <c:pt idx="64">
                  <c:v>583.47070516641759</c:v>
                </c:pt>
                <c:pt idx="65">
                  <c:v>580.94776123961753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0-440C-9EAB-3D336EB6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37726157407407407"/>
          <c:w val="0.22476874999999999"/>
          <c:h val="0.254296296296296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63838788899800314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Data'!$D$140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Data'!$H$140:$AV$140</c:f>
              <c:numCache>
                <c:formatCode>0</c:formatCode>
                <c:ptCount val="41"/>
                <c:pt idx="0">
                  <c:v>147.78433438074271</c:v>
                </c:pt>
                <c:pt idx="1">
                  <c:v>155.1034401373629</c:v>
                </c:pt>
                <c:pt idx="2">
                  <c:v>160.01747578747319</c:v>
                </c:pt>
                <c:pt idx="3">
                  <c:v>162.48122654233654</c:v>
                </c:pt>
                <c:pt idx="4">
                  <c:v>167.42731385476205</c:v>
                </c:pt>
                <c:pt idx="5">
                  <c:v>170.26374946659834</c:v>
                </c:pt>
                <c:pt idx="6">
                  <c:v>173.20192972193922</c:v>
                </c:pt>
                <c:pt idx="7">
                  <c:v>174.90895303512195</c:v>
                </c:pt>
                <c:pt idx="8">
                  <c:v>178.85136386056024</c:v>
                </c:pt>
                <c:pt idx="9">
                  <c:v>179.55019036542171</c:v>
                </c:pt>
                <c:pt idx="10">
                  <c:v>180.46417033325378</c:v>
                </c:pt>
                <c:pt idx="11">
                  <c:v>180.43153220041413</c:v>
                </c:pt>
                <c:pt idx="12">
                  <c:v>182.68568553721423</c:v>
                </c:pt>
                <c:pt idx="13">
                  <c:v>185.40865168380728</c:v>
                </c:pt>
                <c:pt idx="14">
                  <c:v>191.75258181088822</c:v>
                </c:pt>
                <c:pt idx="15">
                  <c:v>195.74478757481128</c:v>
                </c:pt>
                <c:pt idx="16">
                  <c:v>196.08180482066297</c:v>
                </c:pt>
                <c:pt idx="17">
                  <c:v>196.86351367175919</c:v>
                </c:pt>
                <c:pt idx="18">
                  <c:v>197.35277738943344</c:v>
                </c:pt>
                <c:pt idx="19">
                  <c:v>196.39297126921491</c:v>
                </c:pt>
                <c:pt idx="20">
                  <c:v>195.50692931706621</c:v>
                </c:pt>
                <c:pt idx="21">
                  <c:v>194.62163188317825</c:v>
                </c:pt>
                <c:pt idx="22">
                  <c:v>193.773373552306</c:v>
                </c:pt>
                <c:pt idx="23">
                  <c:v>193.42284271097753</c:v>
                </c:pt>
                <c:pt idx="24">
                  <c:v>192.69430944887628</c:v>
                </c:pt>
                <c:pt idx="25">
                  <c:v>192.03452907089306</c:v>
                </c:pt>
                <c:pt idx="26">
                  <c:v>191.2985802417933</c:v>
                </c:pt>
                <c:pt idx="27">
                  <c:v>190.80105963330715</c:v>
                </c:pt>
                <c:pt idx="28">
                  <c:v>190.51590282433983</c:v>
                </c:pt>
                <c:pt idx="29">
                  <c:v>190.2424512270801</c:v>
                </c:pt>
                <c:pt idx="30">
                  <c:v>190.10872324407484</c:v>
                </c:pt>
                <c:pt idx="31">
                  <c:v>189.73858323895246</c:v>
                </c:pt>
                <c:pt idx="32">
                  <c:v>190.78654830948304</c:v>
                </c:pt>
                <c:pt idx="33">
                  <c:v>191.09863759276044</c:v>
                </c:pt>
                <c:pt idx="34">
                  <c:v>191.77623947103135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5-431B-AD86-720EB2126A30}"/>
            </c:ext>
          </c:extLst>
        </c:ser>
        <c:ser>
          <c:idx val="2"/>
          <c:order val="1"/>
          <c:tx>
            <c:strRef>
              <c:f>'Talnagögn | Numerical Data'!$D$128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Data'!$H$128:$AV$128</c:f>
              <c:numCache>
                <c:formatCode>0</c:formatCode>
                <c:ptCount val="41"/>
                <c:pt idx="0">
                  <c:v>173.2082881127557</c:v>
                </c:pt>
                <c:pt idx="1">
                  <c:v>176.13494413704268</c:v>
                </c:pt>
                <c:pt idx="2">
                  <c:v>169.1815899605329</c:v>
                </c:pt>
                <c:pt idx="3">
                  <c:v>167.22690871421406</c:v>
                </c:pt>
                <c:pt idx="4">
                  <c:v>164.44503853594637</c:v>
                </c:pt>
                <c:pt idx="5">
                  <c:v>165.01014662208723</c:v>
                </c:pt>
                <c:pt idx="6">
                  <c:v>166.94757541142062</c:v>
                </c:pt>
                <c:pt idx="7">
                  <c:v>164.25865238265635</c:v>
                </c:pt>
                <c:pt idx="8">
                  <c:v>167.57158158381415</c:v>
                </c:pt>
                <c:pt idx="9">
                  <c:v>164.15815745135478</c:v>
                </c:pt>
                <c:pt idx="10">
                  <c:v>159.64545393427244</c:v>
                </c:pt>
                <c:pt idx="11">
                  <c:v>156.60335015218482</c:v>
                </c:pt>
                <c:pt idx="12">
                  <c:v>151.41649251773714</c:v>
                </c:pt>
                <c:pt idx="13">
                  <c:v>148.36174441488282</c:v>
                </c:pt>
                <c:pt idx="14">
                  <c:v>145.52541754927009</c:v>
                </c:pt>
                <c:pt idx="15">
                  <c:v>146.92449924951751</c:v>
                </c:pt>
                <c:pt idx="16">
                  <c:v>154.32155799776018</c:v>
                </c:pt>
                <c:pt idx="17">
                  <c:v>160.65424061286876</c:v>
                </c:pt>
                <c:pt idx="18">
                  <c:v>163.83356697718565</c:v>
                </c:pt>
                <c:pt idx="19">
                  <c:v>166.34881710438739</c:v>
                </c:pt>
                <c:pt idx="20">
                  <c:v>162.39668440518116</c:v>
                </c:pt>
                <c:pt idx="21">
                  <c:v>162.21678598696306</c:v>
                </c:pt>
                <c:pt idx="22">
                  <c:v>155.40403685211453</c:v>
                </c:pt>
                <c:pt idx="23">
                  <c:v>151.98670280654432</c:v>
                </c:pt>
                <c:pt idx="24">
                  <c:v>165.30682098285826</c:v>
                </c:pt>
                <c:pt idx="25">
                  <c:v>175.60291927201141</c:v>
                </c:pt>
                <c:pt idx="26">
                  <c:v>177.62803871178545</c:v>
                </c:pt>
                <c:pt idx="27">
                  <c:v>178.22213921065969</c:v>
                </c:pt>
                <c:pt idx="28">
                  <c:v>179.78951030376444</c:v>
                </c:pt>
                <c:pt idx="29">
                  <c:v>180.37878012629497</c:v>
                </c:pt>
                <c:pt idx="30">
                  <c:v>179.62638310496561</c:v>
                </c:pt>
                <c:pt idx="31">
                  <c:v>181.40982652541112</c:v>
                </c:pt>
                <c:pt idx="32">
                  <c:v>185.40157917112089</c:v>
                </c:pt>
                <c:pt idx="33">
                  <c:v>180.19437211405082</c:v>
                </c:pt>
                <c:pt idx="34">
                  <c:v>179.74200260372518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5-431B-AD86-720EB2126A30}"/>
            </c:ext>
          </c:extLst>
        </c:ser>
        <c:ser>
          <c:idx val="6"/>
          <c:order val="2"/>
          <c:tx>
            <c:strRef>
              <c:f>'Talnagögn | Numerical Data'!$D$132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213.79620475122289</c:v>
                </c:pt>
                <c:pt idx="1">
                  <c:v>198.57603423815129</c:v>
                </c:pt>
                <c:pt idx="2">
                  <c:v>188.93849790087677</c:v>
                </c:pt>
                <c:pt idx="3">
                  <c:v>189.15549903038888</c:v>
                </c:pt>
                <c:pt idx="4">
                  <c:v>192.62147185083415</c:v>
                </c:pt>
                <c:pt idx="5">
                  <c:v>176.53633570572413</c:v>
                </c:pt>
                <c:pt idx="6">
                  <c:v>178.14897962814231</c:v>
                </c:pt>
                <c:pt idx="7">
                  <c:v>182.47594111291835</c:v>
                </c:pt>
                <c:pt idx="8">
                  <c:v>187.94057943260438</c:v>
                </c:pt>
                <c:pt idx="9">
                  <c:v>186.38033941627612</c:v>
                </c:pt>
                <c:pt idx="10">
                  <c:v>177.86219632131392</c:v>
                </c:pt>
                <c:pt idx="11">
                  <c:v>180.25925118118172</c:v>
                </c:pt>
                <c:pt idx="12">
                  <c:v>178.84964544722772</c:v>
                </c:pt>
                <c:pt idx="13">
                  <c:v>176.04453709093355</c:v>
                </c:pt>
                <c:pt idx="14">
                  <c:v>172.77316797462572</c:v>
                </c:pt>
                <c:pt idx="15">
                  <c:v>172.08146148046555</c:v>
                </c:pt>
                <c:pt idx="16">
                  <c:v>173.17914594345555</c:v>
                </c:pt>
                <c:pt idx="17">
                  <c:v>173.59766004706646</c:v>
                </c:pt>
                <c:pt idx="18">
                  <c:v>174.91013003952318</c:v>
                </c:pt>
                <c:pt idx="19">
                  <c:v>179.72609831895696</c:v>
                </c:pt>
                <c:pt idx="20">
                  <c:v>183.46664310640563</c:v>
                </c:pt>
                <c:pt idx="21">
                  <c:v>181.20676929049841</c:v>
                </c:pt>
                <c:pt idx="22">
                  <c:v>179.78558345516382</c:v>
                </c:pt>
                <c:pt idx="23">
                  <c:v>177.04389927235184</c:v>
                </c:pt>
                <c:pt idx="24">
                  <c:v>183.79760808487481</c:v>
                </c:pt>
                <c:pt idx="25">
                  <c:v>178.33487796453787</c:v>
                </c:pt>
                <c:pt idx="26">
                  <c:v>178.88208433641182</c:v>
                </c:pt>
                <c:pt idx="27">
                  <c:v>171.43385839765807</c:v>
                </c:pt>
                <c:pt idx="28">
                  <c:v>162.75803896719259</c:v>
                </c:pt>
                <c:pt idx="29">
                  <c:v>151.93599729697166</c:v>
                </c:pt>
                <c:pt idx="30">
                  <c:v>146.02890410725328</c:v>
                </c:pt>
                <c:pt idx="31">
                  <c:v>145.37293718975988</c:v>
                </c:pt>
                <c:pt idx="32">
                  <c:v>138.78799240989778</c:v>
                </c:pt>
                <c:pt idx="33">
                  <c:v>135.63763262320685</c:v>
                </c:pt>
                <c:pt idx="34">
                  <c:v>130.38455090171291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E5-431B-AD86-720EB2126A30}"/>
            </c:ext>
          </c:extLst>
        </c:ser>
        <c:ser>
          <c:idx val="0"/>
          <c:order val="3"/>
          <c:tx>
            <c:strRef>
              <c:f>'Talnagögn | Numerical Data'!$D$121</c:f>
              <c:strCache>
                <c:ptCount val="1"/>
                <c:pt idx="0">
                  <c:v>Áburðarnotkun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Data'!$H$121:$AV$121</c:f>
              <c:numCache>
                <c:formatCode>0</c:formatCode>
                <c:ptCount val="41"/>
                <c:pt idx="0">
                  <c:v>124.77722452522337</c:v>
                </c:pt>
                <c:pt idx="1">
                  <c:v>121.61814011466095</c:v>
                </c:pt>
                <c:pt idx="2">
                  <c:v>112.52821422088707</c:v>
                </c:pt>
                <c:pt idx="3">
                  <c:v>115.7265758757095</c:v>
                </c:pt>
                <c:pt idx="4">
                  <c:v>118.38024369247577</c:v>
                </c:pt>
                <c:pt idx="5">
                  <c:v>115.99963142813925</c:v>
                </c:pt>
                <c:pt idx="6">
                  <c:v>122.40335724672295</c:v>
                </c:pt>
                <c:pt idx="7">
                  <c:v>120.00823617740727</c:v>
                </c:pt>
                <c:pt idx="8">
                  <c:v>121.79350056304042</c:v>
                </c:pt>
                <c:pt idx="9">
                  <c:v>126.84018153000679</c:v>
                </c:pt>
                <c:pt idx="10">
                  <c:v>125.46645158054102</c:v>
                </c:pt>
                <c:pt idx="11">
                  <c:v>124.79586910453091</c:v>
                </c:pt>
                <c:pt idx="12">
                  <c:v>116.41156113181103</c:v>
                </c:pt>
                <c:pt idx="13">
                  <c:v>114.11770227212068</c:v>
                </c:pt>
                <c:pt idx="14">
                  <c:v>111.96544388920603</c:v>
                </c:pt>
                <c:pt idx="15">
                  <c:v>110.2404278034177</c:v>
                </c:pt>
                <c:pt idx="16">
                  <c:v>125.99578973481647</c:v>
                </c:pt>
                <c:pt idx="17">
                  <c:v>134.81352400102179</c:v>
                </c:pt>
                <c:pt idx="18">
                  <c:v>145.99119892020232</c:v>
                </c:pt>
                <c:pt idx="19">
                  <c:v>127.61307862434055</c:v>
                </c:pt>
                <c:pt idx="20">
                  <c:v>119.00545225838067</c:v>
                </c:pt>
                <c:pt idx="21">
                  <c:v>117.48404112767656</c:v>
                </c:pt>
                <c:pt idx="22">
                  <c:v>124.50159996965112</c:v>
                </c:pt>
                <c:pt idx="23">
                  <c:v>122.2720418581861</c:v>
                </c:pt>
                <c:pt idx="24">
                  <c:v>139.65860861914504</c:v>
                </c:pt>
                <c:pt idx="25">
                  <c:v>124.59453192111809</c:v>
                </c:pt>
                <c:pt idx="26">
                  <c:v>120.69142862251431</c:v>
                </c:pt>
                <c:pt idx="27">
                  <c:v>132.555174174016</c:v>
                </c:pt>
                <c:pt idx="28">
                  <c:v>123.07876068709069</c:v>
                </c:pt>
                <c:pt idx="29">
                  <c:v>118.87965790765389</c:v>
                </c:pt>
                <c:pt idx="30">
                  <c:v>121.97725486593421</c:v>
                </c:pt>
                <c:pt idx="31">
                  <c:v>126.59680681327916</c:v>
                </c:pt>
                <c:pt idx="32">
                  <c:v>119.42493540352288</c:v>
                </c:pt>
                <c:pt idx="33">
                  <c:v>107.19605871879688</c:v>
                </c:pt>
                <c:pt idx="34">
                  <c:v>114.9860604505522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5-431B-AD86-720EB2126A30}"/>
            </c:ext>
          </c:extLst>
        </c:ser>
        <c:ser>
          <c:idx val="10"/>
          <c:order val="4"/>
          <c:tx>
            <c:strRef>
              <c:f>'Talnagögn | Numerical Data'!$D$136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Data'!$H$136:$AV$136</c:f>
              <c:numCache>
                <c:formatCode>0</c:formatCode>
                <c:ptCount val="41"/>
                <c:pt idx="0">
                  <c:v>27.640763551920145</c:v>
                </c:pt>
                <c:pt idx="1">
                  <c:v>28.407134181039087</c:v>
                </c:pt>
                <c:pt idx="2">
                  <c:v>28.77166853398251</c:v>
                </c:pt>
                <c:pt idx="3">
                  <c:v>29.392839704163759</c:v>
                </c:pt>
                <c:pt idx="4">
                  <c:v>29.976208278467542</c:v>
                </c:pt>
                <c:pt idx="5">
                  <c:v>29.920147701105165</c:v>
                </c:pt>
                <c:pt idx="6">
                  <c:v>30.822850800007181</c:v>
                </c:pt>
                <c:pt idx="7">
                  <c:v>30.618423988925969</c:v>
                </c:pt>
                <c:pt idx="8">
                  <c:v>30.591585402606878</c:v>
                </c:pt>
                <c:pt idx="9">
                  <c:v>30.083393092887043</c:v>
                </c:pt>
                <c:pt idx="10">
                  <c:v>28.716507102489494</c:v>
                </c:pt>
                <c:pt idx="11">
                  <c:v>28.89491393636731</c:v>
                </c:pt>
                <c:pt idx="12">
                  <c:v>27.659950315762632</c:v>
                </c:pt>
                <c:pt idx="13">
                  <c:v>27.930794287566627</c:v>
                </c:pt>
                <c:pt idx="14">
                  <c:v>28.075132981605051</c:v>
                </c:pt>
                <c:pt idx="15">
                  <c:v>29.080916817404159</c:v>
                </c:pt>
                <c:pt idx="16">
                  <c:v>29.23745242947701</c:v>
                </c:pt>
                <c:pt idx="17">
                  <c:v>29.694676010731392</c:v>
                </c:pt>
                <c:pt idx="18">
                  <c:v>29.927929173902189</c:v>
                </c:pt>
                <c:pt idx="19">
                  <c:v>29.735823008772353</c:v>
                </c:pt>
                <c:pt idx="20">
                  <c:v>29.65300315442591</c:v>
                </c:pt>
                <c:pt idx="21">
                  <c:v>30.186313680789294</c:v>
                </c:pt>
                <c:pt idx="22">
                  <c:v>29.822895577622905</c:v>
                </c:pt>
                <c:pt idx="23">
                  <c:v>28.905623782911832</c:v>
                </c:pt>
                <c:pt idx="24">
                  <c:v>30.060178631520852</c:v>
                </c:pt>
                <c:pt idx="25">
                  <c:v>29.920146942972526</c:v>
                </c:pt>
                <c:pt idx="26">
                  <c:v>29.884946316676881</c:v>
                </c:pt>
                <c:pt idx="27">
                  <c:v>29.094730797171589</c:v>
                </c:pt>
                <c:pt idx="28">
                  <c:v>26.200699744026462</c:v>
                </c:pt>
                <c:pt idx="29">
                  <c:v>27.258157390612695</c:v>
                </c:pt>
                <c:pt idx="30">
                  <c:v>27.672085923183996</c:v>
                </c:pt>
                <c:pt idx="31">
                  <c:v>26.597413371767043</c:v>
                </c:pt>
                <c:pt idx="32">
                  <c:v>26.389292880530085</c:v>
                </c:pt>
                <c:pt idx="33">
                  <c:v>25.830219575736852</c:v>
                </c:pt>
                <c:pt idx="34">
                  <c:v>24.944859589682125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E5-431B-AD86-720EB2126A30}"/>
            </c:ext>
          </c:extLst>
        </c:ser>
        <c:ser>
          <c:idx val="1"/>
          <c:order val="5"/>
          <c:tx>
            <c:strRef>
              <c:f>'Talnagögn | Numerical Data'!$D$141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Data'!$H$141:$AV$141</c:f>
              <c:numCache>
                <c:formatCode>0</c:formatCode>
                <c:ptCount val="41"/>
                <c:pt idx="0">
                  <c:v>25.078612556987423</c:v>
                </c:pt>
                <c:pt idx="1">
                  <c:v>23.221774197633977</c:v>
                </c:pt>
                <c:pt idx="2">
                  <c:v>20.364849142548906</c:v>
                </c:pt>
                <c:pt idx="3">
                  <c:v>21.13464862407352</c:v>
                </c:pt>
                <c:pt idx="4">
                  <c:v>21.271348674389515</c:v>
                </c:pt>
                <c:pt idx="5">
                  <c:v>21.044513680936234</c:v>
                </c:pt>
                <c:pt idx="6">
                  <c:v>22.03669099846104</c:v>
                </c:pt>
                <c:pt idx="7">
                  <c:v>22.114406616297515</c:v>
                </c:pt>
                <c:pt idx="8">
                  <c:v>22.837416298096173</c:v>
                </c:pt>
                <c:pt idx="9">
                  <c:v>22.013971021711541</c:v>
                </c:pt>
                <c:pt idx="10">
                  <c:v>22.839804984335046</c:v>
                </c:pt>
                <c:pt idx="11">
                  <c:v>24.98538399409199</c:v>
                </c:pt>
                <c:pt idx="12">
                  <c:v>23.884569626989332</c:v>
                </c:pt>
                <c:pt idx="13">
                  <c:v>22.813894229514403</c:v>
                </c:pt>
                <c:pt idx="14">
                  <c:v>22.897101205097783</c:v>
                </c:pt>
                <c:pt idx="15">
                  <c:v>23.846156732987652</c:v>
                </c:pt>
                <c:pt idx="16">
                  <c:v>26.697786615972291</c:v>
                </c:pt>
                <c:pt idx="17">
                  <c:v>27.344437820810754</c:v>
                </c:pt>
                <c:pt idx="18">
                  <c:v>26.72041024454154</c:v>
                </c:pt>
                <c:pt idx="19">
                  <c:v>25.934707127973297</c:v>
                </c:pt>
                <c:pt idx="20">
                  <c:v>23.587608887410852</c:v>
                </c:pt>
                <c:pt idx="21">
                  <c:v>24.997411666407857</c:v>
                </c:pt>
                <c:pt idx="22">
                  <c:v>22.086130105575421</c:v>
                </c:pt>
                <c:pt idx="23">
                  <c:v>22.917489737403457</c:v>
                </c:pt>
                <c:pt idx="24">
                  <c:v>24.314197768404256</c:v>
                </c:pt>
                <c:pt idx="25">
                  <c:v>25.360497469970483</c:v>
                </c:pt>
                <c:pt idx="26">
                  <c:v>25.154742407167305</c:v>
                </c:pt>
                <c:pt idx="27">
                  <c:v>25.025235407430387</c:v>
                </c:pt>
                <c:pt idx="28">
                  <c:v>22.992155565196072</c:v>
                </c:pt>
                <c:pt idx="29">
                  <c:v>21.888787567326403</c:v>
                </c:pt>
                <c:pt idx="30">
                  <c:v>21.874464594258143</c:v>
                </c:pt>
                <c:pt idx="31">
                  <c:v>21.587883235784375</c:v>
                </c:pt>
                <c:pt idx="32">
                  <c:v>21.3616065710562</c:v>
                </c:pt>
                <c:pt idx="33">
                  <c:v>20.28039633651224</c:v>
                </c:pt>
                <c:pt idx="34">
                  <c:v>19.906110847395098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E5-431B-AD86-720EB2126A30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Data'!$H$163:$BU$163</c:f>
              <c:numCache>
                <c:formatCode>0</c:formatCode>
                <c:ptCount val="66"/>
                <c:pt idx="34">
                  <c:v>191.77623947103135</c:v>
                </c:pt>
                <c:pt idx="35">
                  <c:v>192.29550237209054</c:v>
                </c:pt>
                <c:pt idx="36">
                  <c:v>192.18974830044277</c:v>
                </c:pt>
                <c:pt idx="37">
                  <c:v>192.11042960240434</c:v>
                </c:pt>
                <c:pt idx="38">
                  <c:v>191.89898252441549</c:v>
                </c:pt>
                <c:pt idx="39">
                  <c:v>190.91391837495294</c:v>
                </c:pt>
                <c:pt idx="40">
                  <c:v>189.93149031417892</c:v>
                </c:pt>
                <c:pt idx="41">
                  <c:v>190.21100281838915</c:v>
                </c:pt>
                <c:pt idx="42">
                  <c:v>190.49320070874836</c:v>
                </c:pt>
                <c:pt idx="43">
                  <c:v>190.77810915778511</c:v>
                </c:pt>
                <c:pt idx="44">
                  <c:v>191.0657536960407</c:v>
                </c:pt>
                <c:pt idx="45">
                  <c:v>191.37782243511256</c:v>
                </c:pt>
                <c:pt idx="46">
                  <c:v>191.67092618125329</c:v>
                </c:pt>
                <c:pt idx="47">
                  <c:v>191.96684447293683</c:v>
                </c:pt>
                <c:pt idx="48">
                  <c:v>192.26560433882105</c:v>
                </c:pt>
                <c:pt idx="49">
                  <c:v>192.56723320123271</c:v>
                </c:pt>
                <c:pt idx="50">
                  <c:v>192.86736954319971</c:v>
                </c:pt>
                <c:pt idx="51">
                  <c:v>193.1704309382126</c:v>
                </c:pt>
                <c:pt idx="52">
                  <c:v>192.87512453693378</c:v>
                </c:pt>
                <c:pt idx="53">
                  <c:v>193.03026943145284</c:v>
                </c:pt>
                <c:pt idx="54">
                  <c:v>193.12608905834819</c:v>
                </c:pt>
                <c:pt idx="55">
                  <c:v>192.76370462840836</c:v>
                </c:pt>
                <c:pt idx="56">
                  <c:v>192.40132420933605</c:v>
                </c:pt>
                <c:pt idx="57">
                  <c:v>192.03894778988322</c:v>
                </c:pt>
                <c:pt idx="58">
                  <c:v>191.67657535884862</c:v>
                </c:pt>
                <c:pt idx="59">
                  <c:v>191.31420690507778</c:v>
                </c:pt>
                <c:pt idx="60">
                  <c:v>190.95184241746307</c:v>
                </c:pt>
                <c:pt idx="61">
                  <c:v>190.58948188494293</c:v>
                </c:pt>
                <c:pt idx="62">
                  <c:v>190.22712529650192</c:v>
                </c:pt>
                <c:pt idx="63">
                  <c:v>189.86477264117036</c:v>
                </c:pt>
                <c:pt idx="64">
                  <c:v>189.50242390802424</c:v>
                </c:pt>
                <c:pt idx="65">
                  <c:v>189.14008667934687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E5-431B-AD86-720EB2126A30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rgbClr val="99E5DA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rgbClr val="99E5DA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Data'!$H$151:$BU$151</c:f>
              <c:numCache>
                <c:formatCode>0</c:formatCode>
                <c:ptCount val="66"/>
                <c:pt idx="34">
                  <c:v>179.74200260372518</c:v>
                </c:pt>
                <c:pt idx="35">
                  <c:v>178.49261780333404</c:v>
                </c:pt>
                <c:pt idx="36">
                  <c:v>178.68745551003241</c:v>
                </c:pt>
                <c:pt idx="37">
                  <c:v>178.34914247880647</c:v>
                </c:pt>
                <c:pt idx="38">
                  <c:v>178.00240209057549</c:v>
                </c:pt>
                <c:pt idx="39">
                  <c:v>177.64723411104916</c:v>
                </c:pt>
                <c:pt idx="40">
                  <c:v>177.28363830593722</c:v>
                </c:pt>
                <c:pt idx="41">
                  <c:v>176.91161444094942</c:v>
                </c:pt>
                <c:pt idx="42">
                  <c:v>176.53116228179539</c:v>
                </c:pt>
                <c:pt idx="43">
                  <c:v>176.14228159418488</c:v>
                </c:pt>
                <c:pt idx="44">
                  <c:v>175.74497214382762</c:v>
                </c:pt>
                <c:pt idx="45">
                  <c:v>175.33923369643324</c:v>
                </c:pt>
                <c:pt idx="46">
                  <c:v>174.92506601771157</c:v>
                </c:pt>
                <c:pt idx="47">
                  <c:v>174.50246887337215</c:v>
                </c:pt>
                <c:pt idx="48">
                  <c:v>174.07144202912482</c:v>
                </c:pt>
                <c:pt idx="49">
                  <c:v>173.63198525067926</c:v>
                </c:pt>
                <c:pt idx="50">
                  <c:v>173.18409830374509</c:v>
                </c:pt>
                <c:pt idx="51">
                  <c:v>172.72778095403217</c:v>
                </c:pt>
                <c:pt idx="52">
                  <c:v>172.26303296725001</c:v>
                </c:pt>
                <c:pt idx="53">
                  <c:v>171.78985410910846</c:v>
                </c:pt>
                <c:pt idx="54">
                  <c:v>171.30824414531722</c:v>
                </c:pt>
                <c:pt idx="55">
                  <c:v>170.81820284158596</c:v>
                </c:pt>
                <c:pt idx="56">
                  <c:v>170.31972996362433</c:v>
                </c:pt>
                <c:pt idx="57">
                  <c:v>169.8128252771422</c:v>
                </c:pt>
                <c:pt idx="58">
                  <c:v>169.29748854784904</c:v>
                </c:pt>
                <c:pt idx="59">
                  <c:v>168.77371954145477</c:v>
                </c:pt>
                <c:pt idx="60">
                  <c:v>168.24151802366902</c:v>
                </c:pt>
                <c:pt idx="61">
                  <c:v>167.70088376020146</c:v>
                </c:pt>
                <c:pt idx="62">
                  <c:v>167.15181651676184</c:v>
                </c:pt>
                <c:pt idx="63">
                  <c:v>166.59431605905985</c:v>
                </c:pt>
                <c:pt idx="64">
                  <c:v>166.02838215280519</c:v>
                </c:pt>
                <c:pt idx="65">
                  <c:v>165.4540145637076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E5-431B-AD86-720EB2126A30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Data'!$H$155:$BU$155</c:f>
              <c:numCache>
                <c:formatCode>0</c:formatCode>
                <c:ptCount val="66"/>
                <c:pt idx="34">
                  <c:v>130.38455090171291</c:v>
                </c:pt>
                <c:pt idx="35">
                  <c:v>130.36484132221543</c:v>
                </c:pt>
                <c:pt idx="36">
                  <c:v>129.05822796163969</c:v>
                </c:pt>
                <c:pt idx="37">
                  <c:v>127.75162561196075</c:v>
                </c:pt>
                <c:pt idx="38">
                  <c:v>126.44503427317868</c:v>
                </c:pt>
                <c:pt idx="39">
                  <c:v>125.13845394529336</c:v>
                </c:pt>
                <c:pt idx="40">
                  <c:v>123.83188462830488</c:v>
                </c:pt>
                <c:pt idx="41">
                  <c:v>122.52532632221323</c:v>
                </c:pt>
                <c:pt idx="42">
                  <c:v>121.21877902701831</c:v>
                </c:pt>
                <c:pt idx="43">
                  <c:v>119.91224274272032</c:v>
                </c:pt>
                <c:pt idx="44">
                  <c:v>118.6057174693191</c:v>
                </c:pt>
                <c:pt idx="45">
                  <c:v>117.2992032068147</c:v>
                </c:pt>
                <c:pt idx="46">
                  <c:v>115.99269995520713</c:v>
                </c:pt>
                <c:pt idx="47">
                  <c:v>114.68620771449635</c:v>
                </c:pt>
                <c:pt idx="48">
                  <c:v>113.37972648468237</c:v>
                </c:pt>
                <c:pt idx="49">
                  <c:v>112.07325626576525</c:v>
                </c:pt>
                <c:pt idx="50">
                  <c:v>110.76679705774495</c:v>
                </c:pt>
                <c:pt idx="51">
                  <c:v>109.46034886062144</c:v>
                </c:pt>
                <c:pt idx="52">
                  <c:v>108.15391167439473</c:v>
                </c:pt>
                <c:pt idx="53">
                  <c:v>106.84748549906487</c:v>
                </c:pt>
                <c:pt idx="54">
                  <c:v>105.54107033463183</c:v>
                </c:pt>
                <c:pt idx="55">
                  <c:v>104.23466618109558</c:v>
                </c:pt>
                <c:pt idx="56">
                  <c:v>102.92827303845617</c:v>
                </c:pt>
                <c:pt idx="57">
                  <c:v>101.62189090671356</c:v>
                </c:pt>
                <c:pt idx="58">
                  <c:v>100.31551978586779</c:v>
                </c:pt>
                <c:pt idx="59">
                  <c:v>99.009159675918809</c:v>
                </c:pt>
                <c:pt idx="60">
                  <c:v>97.702810576866625</c:v>
                </c:pt>
                <c:pt idx="61">
                  <c:v>96.396472488711296</c:v>
                </c:pt>
                <c:pt idx="62">
                  <c:v>95.090145411452809</c:v>
                </c:pt>
                <c:pt idx="63">
                  <c:v>93.783829345091092</c:v>
                </c:pt>
                <c:pt idx="64">
                  <c:v>92.477524289626217</c:v>
                </c:pt>
                <c:pt idx="65">
                  <c:v>91.171230245058098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E5-431B-AD86-720EB2126A30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rgbClr val="FFBCB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Data'!$H$144:$BU$144</c:f>
              <c:numCache>
                <c:formatCode>0</c:formatCode>
                <c:ptCount val="66"/>
                <c:pt idx="34">
                  <c:v>114.9860604505522</c:v>
                </c:pt>
                <c:pt idx="35">
                  <c:v>118.92386744797025</c:v>
                </c:pt>
                <c:pt idx="36">
                  <c:v>114.51285365301692</c:v>
                </c:pt>
                <c:pt idx="37">
                  <c:v>110.15419732524472</c:v>
                </c:pt>
                <c:pt idx="38">
                  <c:v>105.79255961560455</c:v>
                </c:pt>
                <c:pt idx="39">
                  <c:v>101.40788445044657</c:v>
                </c:pt>
                <c:pt idx="40">
                  <c:v>97.039403958784135</c:v>
                </c:pt>
                <c:pt idx="41">
                  <c:v>96.883751896352692</c:v>
                </c:pt>
                <c:pt idx="42">
                  <c:v>96.735149711075735</c:v>
                </c:pt>
                <c:pt idx="43">
                  <c:v>96.573924401683826</c:v>
                </c:pt>
                <c:pt idx="44">
                  <c:v>96.416761977738872</c:v>
                </c:pt>
                <c:pt idx="45">
                  <c:v>96.254365827307112</c:v>
                </c:pt>
                <c:pt idx="46">
                  <c:v>96.1034388440047</c:v>
                </c:pt>
                <c:pt idx="47">
                  <c:v>95.944830898868503</c:v>
                </c:pt>
                <c:pt idx="48">
                  <c:v>95.792660926281968</c:v>
                </c:pt>
                <c:pt idx="49">
                  <c:v>95.633673644659041</c:v>
                </c:pt>
                <c:pt idx="50">
                  <c:v>95.482750754659662</c:v>
                </c:pt>
                <c:pt idx="51">
                  <c:v>95.325494788038242</c:v>
                </c:pt>
                <c:pt idx="52">
                  <c:v>95.175415679772073</c:v>
                </c:pt>
                <c:pt idx="53">
                  <c:v>95.018424868742414</c:v>
                </c:pt>
                <c:pt idx="54">
                  <c:v>94.868914381154156</c:v>
                </c:pt>
                <c:pt idx="55">
                  <c:v>94.712684486117467</c:v>
                </c:pt>
                <c:pt idx="56">
                  <c:v>94.563842898186692</c:v>
                </c:pt>
                <c:pt idx="57">
                  <c:v>94.408075569915098</c:v>
                </c:pt>
                <c:pt idx="58">
                  <c:v>94.259625046241013</c:v>
                </c:pt>
                <c:pt idx="59">
                  <c:v>94.104277618811011</c:v>
                </c:pt>
                <c:pt idx="60">
                  <c:v>93.956221287960346</c:v>
                </c:pt>
                <c:pt idx="61">
                  <c:v>93.801199027822634</c:v>
                </c:pt>
                <c:pt idx="62">
                  <c:v>93.653403273473373</c:v>
                </c:pt>
                <c:pt idx="63">
                  <c:v>93.498604964161586</c:v>
                </c:pt>
                <c:pt idx="64">
                  <c:v>93.351003331762769</c:v>
                </c:pt>
                <c:pt idx="65">
                  <c:v>93.19635758476366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E5-431B-AD86-720EB2126A30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Data'!$H$159:$BU$159</c:f>
              <c:numCache>
                <c:formatCode>0</c:formatCode>
                <c:ptCount val="66"/>
                <c:pt idx="34">
                  <c:v>24.944859589682125</c:v>
                </c:pt>
                <c:pt idx="35">
                  <c:v>24.871312556098285</c:v>
                </c:pt>
                <c:pt idx="36">
                  <c:v>24.789426016074597</c:v>
                </c:pt>
                <c:pt idx="37">
                  <c:v>24.707539476050897</c:v>
                </c:pt>
                <c:pt idx="38">
                  <c:v>24.625652936027212</c:v>
                </c:pt>
                <c:pt idx="39">
                  <c:v>24.543766396003512</c:v>
                </c:pt>
                <c:pt idx="40">
                  <c:v>24.461879855979827</c:v>
                </c:pt>
                <c:pt idx="41">
                  <c:v>24.379993315956135</c:v>
                </c:pt>
                <c:pt idx="42">
                  <c:v>24.298106775932439</c:v>
                </c:pt>
                <c:pt idx="43">
                  <c:v>24.216220235908743</c:v>
                </c:pt>
                <c:pt idx="44">
                  <c:v>24.134333695885054</c:v>
                </c:pt>
                <c:pt idx="45">
                  <c:v>24.052447155861358</c:v>
                </c:pt>
                <c:pt idx="46">
                  <c:v>23.97056061583767</c:v>
                </c:pt>
                <c:pt idx="47">
                  <c:v>23.888674075813977</c:v>
                </c:pt>
                <c:pt idx="48">
                  <c:v>23.806787535790281</c:v>
                </c:pt>
                <c:pt idx="49">
                  <c:v>23.724900995766596</c:v>
                </c:pt>
                <c:pt idx="50">
                  <c:v>23.643014455742897</c:v>
                </c:pt>
                <c:pt idx="51">
                  <c:v>23.561127915719212</c:v>
                </c:pt>
                <c:pt idx="52">
                  <c:v>23.479241375695512</c:v>
                </c:pt>
                <c:pt idx="53">
                  <c:v>23.397354835671823</c:v>
                </c:pt>
                <c:pt idx="54">
                  <c:v>23.315468295648127</c:v>
                </c:pt>
                <c:pt idx="55">
                  <c:v>23.233581755624439</c:v>
                </c:pt>
                <c:pt idx="56">
                  <c:v>23.151695215600746</c:v>
                </c:pt>
                <c:pt idx="57">
                  <c:v>23.069808675577047</c:v>
                </c:pt>
                <c:pt idx="58">
                  <c:v>22.987922135553358</c:v>
                </c:pt>
                <c:pt idx="59">
                  <c:v>22.906035595529659</c:v>
                </c:pt>
                <c:pt idx="60">
                  <c:v>22.82414905550597</c:v>
                </c:pt>
                <c:pt idx="61">
                  <c:v>22.742262515482274</c:v>
                </c:pt>
                <c:pt idx="62">
                  <c:v>22.660375975458589</c:v>
                </c:pt>
                <c:pt idx="63">
                  <c:v>22.5784894354349</c:v>
                </c:pt>
                <c:pt idx="64">
                  <c:v>22.496602895411208</c:v>
                </c:pt>
                <c:pt idx="65">
                  <c:v>22.414716355387515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E5-431B-AD86-720EB2126A30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Data'!$H$164:$BU$164</c:f>
              <c:numCache>
                <c:formatCode>0</c:formatCode>
                <c:ptCount val="66"/>
                <c:pt idx="34">
                  <c:v>19.906110847395098</c:v>
                </c:pt>
                <c:pt idx="35">
                  <c:v>19.954014053365995</c:v>
                </c:pt>
                <c:pt idx="36">
                  <c:v>19.979915930938205</c:v>
                </c:pt>
                <c:pt idx="37">
                  <c:v>19.937079058899371</c:v>
                </c:pt>
                <c:pt idx="38">
                  <c:v>19.954401210977494</c:v>
                </c:pt>
                <c:pt idx="39">
                  <c:v>19.911523325971189</c:v>
                </c:pt>
                <c:pt idx="40">
                  <c:v>19.928803415064294</c:v>
                </c:pt>
                <c:pt idx="41">
                  <c:v>19.885882539939075</c:v>
                </c:pt>
                <c:pt idx="42">
                  <c:v>19.903118833101075</c:v>
                </c:pt>
                <c:pt idx="43">
                  <c:v>19.860153476361006</c:v>
                </c:pt>
                <c:pt idx="44">
                  <c:v>19.877344721510553</c:v>
                </c:pt>
                <c:pt idx="45">
                  <c:v>19.834333869139186</c:v>
                </c:pt>
                <c:pt idx="46">
                  <c:v>19.851479289626582</c:v>
                </c:pt>
                <c:pt idx="47">
                  <c:v>19.808422402265933</c:v>
                </c:pt>
                <c:pt idx="48">
                  <c:v>19.825521696550368</c:v>
                </c:pt>
                <c:pt idx="49">
                  <c:v>19.78241871157627</c:v>
                </c:pt>
                <c:pt idx="50">
                  <c:v>19.799472057601747</c:v>
                </c:pt>
                <c:pt idx="51">
                  <c:v>19.756323395714958</c:v>
                </c:pt>
                <c:pt idx="52">
                  <c:v>19.77333145964576</c:v>
                </c:pt>
                <c:pt idx="53">
                  <c:v>19.730138035683581</c:v>
                </c:pt>
                <c:pt idx="54">
                  <c:v>19.747101984732012</c:v>
                </c:pt>
                <c:pt idx="55">
                  <c:v>19.703865222464174</c:v>
                </c:pt>
                <c:pt idx="56">
                  <c:v>19.72078674161105</c:v>
                </c:pt>
                <c:pt idx="57">
                  <c:v>19.677508592346157</c:v>
                </c:pt>
                <c:pt idx="58">
                  <c:v>19.694389904802733</c:v>
                </c:pt>
                <c:pt idx="59">
                  <c:v>19.651072869682253</c:v>
                </c:pt>
                <c:pt idx="60">
                  <c:v>19.667916760996945</c:v>
                </c:pt>
                <c:pt idx="61">
                  <c:v>19.624563916902162</c:v>
                </c:pt>
                <c:pt idx="62">
                  <c:v>19.641373762659214</c:v>
                </c:pt>
                <c:pt idx="63">
                  <c:v>19.597988791694661</c:v>
                </c:pt>
                <c:pt idx="64">
                  <c:v>19.614768588788024</c:v>
                </c:pt>
                <c:pt idx="65">
                  <c:v>19.571355811353783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E5-431B-AD86-720EB2126A30}"/>
            </c:ext>
          </c:extLst>
        </c:ser>
        <c:ser>
          <c:idx val="13"/>
          <c:order val="12"/>
          <c:tx>
            <c:v>Áburðarnotkun WAM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E5-431B-AD86-720EB212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4275470835296187"/>
          <c:y val="0.29862037037037037"/>
          <c:w val="0.24760341889166798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Data'!$D$169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Data'!$H$169:$AP$169</c:f>
              <c:numCache>
                <c:formatCode>0</c:formatCode>
                <c:ptCount val="35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C-48AD-A9F8-1850A26B4FD5}"/>
            </c:ext>
          </c:extLst>
        </c:ser>
        <c:ser>
          <c:idx val="2"/>
          <c:order val="1"/>
          <c:tx>
            <c:strRef>
              <c:f>'Talnagögn | Numerical Data'!$D$171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33CA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Data'!$H$171:$AP$171</c:f>
              <c:numCache>
                <c:formatCode>0</c:formatCode>
                <c:ptCount val="35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C-48AD-A9F8-1850A26B4FD5}"/>
            </c:ext>
          </c:extLst>
        </c:ser>
        <c:ser>
          <c:idx val="1"/>
          <c:order val="2"/>
          <c:tx>
            <c:strRef>
              <c:f>'Talnagögn | Numerical Data'!$D$170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Data'!$H$170:$AP$170</c:f>
              <c:numCache>
                <c:formatCode>0</c:formatCode>
                <c:ptCount val="35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2C-48AD-A9F8-1850A26B4FD5}"/>
            </c:ext>
          </c:extLst>
        </c:ser>
        <c:ser>
          <c:idx val="3"/>
          <c:order val="3"/>
          <c:tx>
            <c:strRef>
              <c:f>'Talnagögn | Numerical Data'!$D$172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Data'!$H$172:$AP$172</c:f>
              <c:numCache>
                <c:formatCode>0</c:formatCode>
                <c:ptCount val="35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2C-48AD-A9F8-1850A26B4FD5}"/>
            </c:ext>
          </c:extLst>
        </c:ser>
        <c:ser>
          <c:idx val="5"/>
          <c:order val="4"/>
          <c:tx>
            <c:strRef>
              <c:f>'Talnagögn | Numerical Data'!$D$173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Data'!$H$173:$AP$173</c:f>
              <c:numCache>
                <c:formatCode>0</c:formatCode>
                <c:ptCount val="35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2C-48AD-A9F8-1850A26B4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1748621952418496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Data'!$D$169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Data'!$H$169:$AV$169</c:f>
              <c:numCache>
                <c:formatCode>0</c:formatCode>
                <c:ptCount val="41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0-4111-8DF3-C257AE16A27A}"/>
            </c:ext>
          </c:extLst>
        </c:ser>
        <c:ser>
          <c:idx val="2"/>
          <c:order val="1"/>
          <c:tx>
            <c:strRef>
              <c:f>'Talnagögn | Numerical Data'!$D$171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33CAB5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Data'!$H$171:$AV$171</c:f>
              <c:numCache>
                <c:formatCode>0</c:formatCode>
                <c:ptCount val="41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0-4111-8DF3-C257AE16A27A}"/>
            </c:ext>
          </c:extLst>
        </c:ser>
        <c:ser>
          <c:idx val="1"/>
          <c:order val="2"/>
          <c:tx>
            <c:strRef>
              <c:f>'Talnagögn | Numerical Data'!$D$170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Data'!$H$170:$AV$170</c:f>
              <c:numCache>
                <c:formatCode>0</c:formatCode>
                <c:ptCount val="41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90-4111-8DF3-C257AE16A27A}"/>
            </c:ext>
          </c:extLst>
        </c:ser>
        <c:ser>
          <c:idx val="3"/>
          <c:order val="3"/>
          <c:tx>
            <c:strRef>
              <c:f>'Talnagögn | Numerical Data'!$D$172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Data'!$H$172:$AV$172</c:f>
              <c:numCache>
                <c:formatCode>0</c:formatCode>
                <c:ptCount val="41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90-4111-8DF3-C257AE16A27A}"/>
            </c:ext>
          </c:extLst>
        </c:ser>
        <c:ser>
          <c:idx val="5"/>
          <c:order val="4"/>
          <c:tx>
            <c:strRef>
              <c:f>'Talnagögn | Numerical Data'!$D$173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Data'!$H$173:$AV$173</c:f>
              <c:numCache>
                <c:formatCode>0</c:formatCode>
                <c:ptCount val="41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90-4111-8DF3-C257AE16A27A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chemeClr val="accent2">
                  <a:alpha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F90-4111-8DF3-C257AE16A27A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48-4074-8AB3-11D4CCBA60C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Data'!$H$177:$BU$177</c:f>
              <c:numCache>
                <c:formatCode>0</c:formatCode>
                <c:ptCount val="66"/>
                <c:pt idx="34">
                  <c:v>-534.16681294228749</c:v>
                </c:pt>
                <c:pt idx="35">
                  <c:v>-569.03313713696207</c:v>
                </c:pt>
                <c:pt idx="36">
                  <c:v>-607.88738159883576</c:v>
                </c:pt>
                <c:pt idx="37">
                  <c:v>-645.36999498431226</c:v>
                </c:pt>
                <c:pt idx="38">
                  <c:v>-679.37893378488252</c:v>
                </c:pt>
                <c:pt idx="39">
                  <c:v>-714.05461069371995</c:v>
                </c:pt>
                <c:pt idx="40">
                  <c:v>-752.09903438702497</c:v>
                </c:pt>
                <c:pt idx="41">
                  <c:v>-789.80569345516653</c:v>
                </c:pt>
                <c:pt idx="42">
                  <c:v>-826.66010230243558</c:v>
                </c:pt>
                <c:pt idx="43">
                  <c:v>-869.95668522307858</c:v>
                </c:pt>
                <c:pt idx="44">
                  <c:v>-910.98526056819503</c:v>
                </c:pt>
                <c:pt idx="45">
                  <c:v>-948.36229172077765</c:v>
                </c:pt>
                <c:pt idx="46">
                  <c:v>-988.28713278063663</c:v>
                </c:pt>
                <c:pt idx="47">
                  <c:v>-1028.324464626492</c:v>
                </c:pt>
                <c:pt idx="48">
                  <c:v>-1066.7369659405729</c:v>
                </c:pt>
                <c:pt idx="49">
                  <c:v>-1108.0312701916941</c:v>
                </c:pt>
                <c:pt idx="50">
                  <c:v>-1148.2109624656553</c:v>
                </c:pt>
                <c:pt idx="51">
                  <c:v>-1191.6314618479707</c:v>
                </c:pt>
                <c:pt idx="52">
                  <c:v>-1233.3537347775421</c:v>
                </c:pt>
                <c:pt idx="53">
                  <c:v>-1279.0524697967167</c:v>
                </c:pt>
                <c:pt idx="54">
                  <c:v>-1332.5210086059276</c:v>
                </c:pt>
                <c:pt idx="55">
                  <c:v>-1377.5163702847128</c:v>
                </c:pt>
                <c:pt idx="56">
                  <c:v>-1435.0245260504175</c:v>
                </c:pt>
                <c:pt idx="57">
                  <c:v>-1491.5272093328688</c:v>
                </c:pt>
                <c:pt idx="58">
                  <c:v>-1544.4247782579375</c:v>
                </c:pt>
                <c:pt idx="59">
                  <c:v>-1597.0856801245095</c:v>
                </c:pt>
                <c:pt idx="60">
                  <c:v>-1651.2351492616906</c:v>
                </c:pt>
                <c:pt idx="61">
                  <c:v>-1710.0169717905108</c:v>
                </c:pt>
                <c:pt idx="62">
                  <c:v>-1762.4804915476409</c:v>
                </c:pt>
                <c:pt idx="63">
                  <c:v>-1818.8844526584985</c:v>
                </c:pt>
                <c:pt idx="64">
                  <c:v>-1879.1976143178231</c:v>
                </c:pt>
                <c:pt idx="65">
                  <c:v>-1935.4876453727718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90-4111-8DF3-C257AE16A27A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33CAB5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33CAB5">
                  <a:alpha val="30196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90-4111-8DF3-C257AE16A27A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8-4074-8AB3-11D4CCBA60C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Data'!$H$179:$BU$179</c:f>
              <c:numCache>
                <c:formatCode>0</c:formatCode>
                <c:ptCount val="66"/>
                <c:pt idx="34">
                  <c:v>5040.1391397011794</c:v>
                </c:pt>
                <c:pt idx="35">
                  <c:v>4994.1040760182059</c:v>
                </c:pt>
                <c:pt idx="36">
                  <c:v>4902.1641688098025</c:v>
                </c:pt>
                <c:pt idx="37">
                  <c:v>4811.967182790655</c:v>
                </c:pt>
                <c:pt idx="38">
                  <c:v>4722.1421368866941</c:v>
                </c:pt>
                <c:pt idx="39">
                  <c:v>4637.0079481877783</c:v>
                </c:pt>
                <c:pt idx="40">
                  <c:v>4554.1185310343899</c:v>
                </c:pt>
                <c:pt idx="41">
                  <c:v>4525.6563029457475</c:v>
                </c:pt>
                <c:pt idx="42">
                  <c:v>4498.0187921256293</c:v>
                </c:pt>
                <c:pt idx="43">
                  <c:v>4474.1088057066208</c:v>
                </c:pt>
                <c:pt idx="44">
                  <c:v>4456.0220225751282</c:v>
                </c:pt>
                <c:pt idx="45">
                  <c:v>4444.1072533632268</c:v>
                </c:pt>
                <c:pt idx="46">
                  <c:v>4432.1888215139625</c:v>
                </c:pt>
                <c:pt idx="47">
                  <c:v>4453.5951649926656</c:v>
                </c:pt>
                <c:pt idx="48">
                  <c:v>4440.7179950480759</c:v>
                </c:pt>
                <c:pt idx="49">
                  <c:v>4427.895372646256</c:v>
                </c:pt>
                <c:pt idx="50">
                  <c:v>4416.0307258709563</c:v>
                </c:pt>
                <c:pt idx="51">
                  <c:v>4396.549331145874</c:v>
                </c:pt>
                <c:pt idx="52">
                  <c:v>4366.9007196051734</c:v>
                </c:pt>
                <c:pt idx="53">
                  <c:v>4341.7134874400117</c:v>
                </c:pt>
                <c:pt idx="54">
                  <c:v>4316.6356796604732</c:v>
                </c:pt>
                <c:pt idx="55">
                  <c:v>4287.8382025395686</c:v>
                </c:pt>
                <c:pt idx="56">
                  <c:v>4258.7664665506518</c:v>
                </c:pt>
                <c:pt idx="57">
                  <c:v>4229.2816261803828</c:v>
                </c:pt>
                <c:pt idx="58">
                  <c:v>4200.4789083160085</c:v>
                </c:pt>
                <c:pt idx="59">
                  <c:v>4170.1356076022576</c:v>
                </c:pt>
                <c:pt idx="60">
                  <c:v>4134.192589975024</c:v>
                </c:pt>
                <c:pt idx="61">
                  <c:v>4098.8463571113707</c:v>
                </c:pt>
                <c:pt idx="62">
                  <c:v>4065.3060426929064</c:v>
                </c:pt>
                <c:pt idx="63">
                  <c:v>4030.0733351019885</c:v>
                </c:pt>
                <c:pt idx="64">
                  <c:v>3998.2213902283852</c:v>
                </c:pt>
                <c:pt idx="65">
                  <c:v>3968.4177605580394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0-4111-8DF3-C257AE16A27A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accent6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096-4444-9865-AFCBED69A07F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Data'!$H$178:$BU$178</c:f>
              <c:numCache>
                <c:formatCode>0</c:formatCode>
                <c:ptCount val="66"/>
                <c:pt idx="34">
                  <c:v>1666.236516972165</c:v>
                </c:pt>
                <c:pt idx="35">
                  <c:v>1594.4587382185848</c:v>
                </c:pt>
                <c:pt idx="36">
                  <c:v>1594.8360012393337</c:v>
                </c:pt>
                <c:pt idx="37">
                  <c:v>1595.2136194098721</c:v>
                </c:pt>
                <c:pt idx="38">
                  <c:v>1595.5915916577999</c:v>
                </c:pt>
                <c:pt idx="39">
                  <c:v>1596.5150624515557</c:v>
                </c:pt>
                <c:pt idx="40">
                  <c:v>1597.4388851924232</c:v>
                </c:pt>
                <c:pt idx="41">
                  <c:v>1598.3630588224655</c:v>
                </c:pt>
                <c:pt idx="42">
                  <c:v>1599.2875822885101</c:v>
                </c:pt>
                <c:pt idx="43">
                  <c:v>1600.2124545421163</c:v>
                </c:pt>
                <c:pt idx="44">
                  <c:v>1601.1376745395512</c:v>
                </c:pt>
                <c:pt idx="45">
                  <c:v>1603.3303451010356</c:v>
                </c:pt>
                <c:pt idx="46">
                  <c:v>1603.3501389867031</c:v>
                </c:pt>
                <c:pt idx="47">
                  <c:v>1604.2759401105181</c:v>
                </c:pt>
                <c:pt idx="48">
                  <c:v>1605.2020855277888</c:v>
                </c:pt>
                <c:pt idx="49">
                  <c:v>1606.1285742158796</c:v>
                </c:pt>
                <c:pt idx="50">
                  <c:v>1607.0554051567069</c:v>
                </c:pt>
                <c:pt idx="51">
                  <c:v>1607.982577336707</c:v>
                </c:pt>
                <c:pt idx="52">
                  <c:v>1604.7423536489155</c:v>
                </c:pt>
                <c:pt idx="53">
                  <c:v>1603.8614339293924</c:v>
                </c:pt>
                <c:pt idx="54">
                  <c:v>1602.0063265612391</c:v>
                </c:pt>
                <c:pt idx="55">
                  <c:v>1602.4301875977844</c:v>
                </c:pt>
                <c:pt idx="56">
                  <c:v>1602.8543848725997</c:v>
                </c:pt>
                <c:pt idx="57">
                  <c:v>1603.2789173987028</c:v>
                </c:pt>
                <c:pt idx="58">
                  <c:v>1603.7037841934498</c:v>
                </c:pt>
                <c:pt idx="59">
                  <c:v>1604.1289842785134</c:v>
                </c:pt>
                <c:pt idx="60">
                  <c:v>1604.5545166798518</c:v>
                </c:pt>
                <c:pt idx="61">
                  <c:v>1604.9803804276901</c:v>
                </c:pt>
                <c:pt idx="62">
                  <c:v>1605.4065745564901</c:v>
                </c:pt>
                <c:pt idx="63">
                  <c:v>1605.8330981049282</c:v>
                </c:pt>
                <c:pt idx="64">
                  <c:v>1606.2599501158713</c:v>
                </c:pt>
                <c:pt idx="65">
                  <c:v>1606.6871296363506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90-4111-8DF3-C257AE16A27A}"/>
            </c:ext>
          </c:extLst>
        </c:ser>
        <c:ser>
          <c:idx val="8"/>
          <c:order val="8"/>
          <c:tx>
            <c:v>Votlendi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Data'!$H$180:$BU$180</c:f>
              <c:numCache>
                <c:formatCode>0</c:formatCode>
                <c:ptCount val="66"/>
                <c:pt idx="34">
                  <c:v>17.149632836863123</c:v>
                </c:pt>
                <c:pt idx="35">
                  <c:v>19.387797784685631</c:v>
                </c:pt>
                <c:pt idx="36">
                  <c:v>29.765277784685622</c:v>
                </c:pt>
                <c:pt idx="37">
                  <c:v>39.651532762744118</c:v>
                </c:pt>
                <c:pt idx="38">
                  <c:v>50.029012762744131</c:v>
                </c:pt>
                <c:pt idx="39">
                  <c:v>60.222016180082811</c:v>
                </c:pt>
                <c:pt idx="40">
                  <c:v>70.5384521800828</c:v>
                </c:pt>
                <c:pt idx="41">
                  <c:v>72.71246151341613</c:v>
                </c:pt>
                <c:pt idx="42">
                  <c:v>74.889697513416152</c:v>
                </c:pt>
                <c:pt idx="43">
                  <c:v>77.066933513416146</c:v>
                </c:pt>
                <c:pt idx="44">
                  <c:v>79.12465289807686</c:v>
                </c:pt>
                <c:pt idx="45">
                  <c:v>81.301888898076882</c:v>
                </c:pt>
                <c:pt idx="46">
                  <c:v>83.469875913076891</c:v>
                </c:pt>
                <c:pt idx="47">
                  <c:v>85.647111913076884</c:v>
                </c:pt>
                <c:pt idx="48">
                  <c:v>87.824347913076878</c:v>
                </c:pt>
                <c:pt idx="49">
                  <c:v>90.001583913076871</c:v>
                </c:pt>
                <c:pt idx="50">
                  <c:v>92.178819913076865</c:v>
                </c:pt>
                <c:pt idx="51">
                  <c:v>94.356055913076872</c:v>
                </c:pt>
                <c:pt idx="52">
                  <c:v>96.533291913076908</c:v>
                </c:pt>
                <c:pt idx="53">
                  <c:v>98.710527913076845</c:v>
                </c:pt>
                <c:pt idx="54">
                  <c:v>100.88776391307687</c:v>
                </c:pt>
                <c:pt idx="55">
                  <c:v>103.06499991307687</c:v>
                </c:pt>
                <c:pt idx="56">
                  <c:v>105.24223591307688</c:v>
                </c:pt>
                <c:pt idx="57">
                  <c:v>107.41947191307688</c:v>
                </c:pt>
                <c:pt idx="58">
                  <c:v>109.59670791307687</c:v>
                </c:pt>
                <c:pt idx="59">
                  <c:v>111.77394391307686</c:v>
                </c:pt>
                <c:pt idx="60">
                  <c:v>113.9511799130769</c:v>
                </c:pt>
                <c:pt idx="61">
                  <c:v>116.12841591307691</c:v>
                </c:pt>
                <c:pt idx="62">
                  <c:v>118.30565191307687</c:v>
                </c:pt>
                <c:pt idx="63">
                  <c:v>120.48288791307687</c:v>
                </c:pt>
                <c:pt idx="64">
                  <c:v>122.66012391307687</c:v>
                </c:pt>
                <c:pt idx="65">
                  <c:v>124.83735991307687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0-4111-8DF3-C257AE16A27A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5">
                <a:lumMod val="40000"/>
                <a:lumOff val="60000"/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4">
                  <c:v>26.561501825801315</c:v>
                </c:pt>
                <c:pt idx="35">
                  <c:v>32.763450946138619</c:v>
                </c:pt>
                <c:pt idx="36">
                  <c:v>32.757361256578406</c:v>
                </c:pt>
                <c:pt idx="37">
                  <c:v>32.719356057910773</c:v>
                </c:pt>
                <c:pt idx="38">
                  <c:v>32.647392415559807</c:v>
                </c:pt>
                <c:pt idx="39">
                  <c:v>32.629910369882964</c:v>
                </c:pt>
                <c:pt idx="40">
                  <c:v>32.598154332262311</c:v>
                </c:pt>
                <c:pt idx="41">
                  <c:v>32.58373048840167</c:v>
                </c:pt>
                <c:pt idx="42">
                  <c:v>32.547127426004408</c:v>
                </c:pt>
                <c:pt idx="43">
                  <c:v>32.598171997316058</c:v>
                </c:pt>
                <c:pt idx="44">
                  <c:v>32.604912718222295</c:v>
                </c:pt>
                <c:pt idx="45">
                  <c:v>32.584874475192009</c:v>
                </c:pt>
                <c:pt idx="46">
                  <c:v>32.607868729262918</c:v>
                </c:pt>
                <c:pt idx="47">
                  <c:v>32.629863214259785</c:v>
                </c:pt>
                <c:pt idx="48">
                  <c:v>32.610289275642572</c:v>
                </c:pt>
                <c:pt idx="49">
                  <c:v>32.599278699379283</c:v>
                </c:pt>
                <c:pt idx="50">
                  <c:v>32.610296674678466</c:v>
                </c:pt>
                <c:pt idx="51">
                  <c:v>32.585410491502444</c:v>
                </c:pt>
                <c:pt idx="52">
                  <c:v>32.574181024545396</c:v>
                </c:pt>
                <c:pt idx="53">
                  <c:v>32.580841707902437</c:v>
                </c:pt>
                <c:pt idx="54">
                  <c:v>32.614143355626766</c:v>
                </c:pt>
                <c:pt idx="55">
                  <c:v>32.622455265528515</c:v>
                </c:pt>
                <c:pt idx="56">
                  <c:v>32.644576098605285</c:v>
                </c:pt>
                <c:pt idx="57">
                  <c:v>32.677250055523473</c:v>
                </c:pt>
                <c:pt idx="58">
                  <c:v>32.674050479925427</c:v>
                </c:pt>
                <c:pt idx="59">
                  <c:v>32.589927176458332</c:v>
                </c:pt>
                <c:pt idx="60">
                  <c:v>32.564411347555506</c:v>
                </c:pt>
                <c:pt idx="61">
                  <c:v>32.520226787743923</c:v>
                </c:pt>
                <c:pt idx="62">
                  <c:v>32.487430154480535</c:v>
                </c:pt>
                <c:pt idx="63">
                  <c:v>32.477218848349821</c:v>
                </c:pt>
                <c:pt idx="64">
                  <c:v>32.470069405238064</c:v>
                </c:pt>
                <c:pt idx="65">
                  <c:v>32.467548121219806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F90-4111-8DF3-C257AE16A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8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  <c:majorUnit val="1000"/>
        <c:minorUnit val="500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2494676381404067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5.2857870370370361E-2"/>
          <c:w val="0.6246717572850069"/>
          <c:h val="0.82873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Data'!$D$169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Data'!$W$169:$AV$169</c:f>
              <c:numCache>
                <c:formatCode>0</c:formatCode>
                <c:ptCount val="26"/>
                <c:pt idx="0">
                  <c:v>-146.23533417009705</c:v>
                </c:pt>
                <c:pt idx="1">
                  <c:v>-153.26012993715347</c:v>
                </c:pt>
                <c:pt idx="2">
                  <c:v>-271.22997447527723</c:v>
                </c:pt>
                <c:pt idx="3">
                  <c:v>-275.51343668429985</c:v>
                </c:pt>
                <c:pt idx="4">
                  <c:v>-288.43675180061956</c:v>
                </c:pt>
                <c:pt idx="5">
                  <c:v>-311.66248287272629</c:v>
                </c:pt>
                <c:pt idx="6">
                  <c:v>-339.33829162329857</c:v>
                </c:pt>
                <c:pt idx="7">
                  <c:v>-349.94447073587037</c:v>
                </c:pt>
                <c:pt idx="8">
                  <c:v>-368.40232096475518</c:v>
                </c:pt>
                <c:pt idx="9">
                  <c:v>-391.24425872542639</c:v>
                </c:pt>
                <c:pt idx="10">
                  <c:v>-416.62145516489073</c:v>
                </c:pt>
                <c:pt idx="11">
                  <c:v>-440.63094788351214</c:v>
                </c:pt>
                <c:pt idx="12">
                  <c:v>-479.08671814679565</c:v>
                </c:pt>
                <c:pt idx="13">
                  <c:v>-508.4628813333693</c:v>
                </c:pt>
                <c:pt idx="14">
                  <c:v>-509.99055054529128</c:v>
                </c:pt>
                <c:pt idx="15">
                  <c:v>-513.99765483319788</c:v>
                </c:pt>
                <c:pt idx="16">
                  <c:v>-516.40687686317438</c:v>
                </c:pt>
                <c:pt idx="17">
                  <c:v>-545.81520571977512</c:v>
                </c:pt>
                <c:pt idx="18">
                  <c:v>-536.85907215306759</c:v>
                </c:pt>
                <c:pt idx="19">
                  <c:v>-534.16681294228749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F-4F68-BBAA-A294366989C3}"/>
            </c:ext>
          </c:extLst>
        </c:ser>
        <c:ser>
          <c:idx val="2"/>
          <c:order val="1"/>
          <c:tx>
            <c:strRef>
              <c:f>'Talnagögn | Numerical Data'!$D$171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66D7C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Data'!$W$171:$AV$171</c:f>
              <c:numCache>
                <c:formatCode>0</c:formatCode>
                <c:ptCount val="26"/>
                <c:pt idx="0">
                  <c:v>4646.6745449620948</c:v>
                </c:pt>
                <c:pt idx="1">
                  <c:v>4709.6447456603873</c:v>
                </c:pt>
                <c:pt idx="2">
                  <c:v>4741.8115370648111</c:v>
                </c:pt>
                <c:pt idx="3">
                  <c:v>4796.9985012695315</c:v>
                </c:pt>
                <c:pt idx="4">
                  <c:v>4820.8595133309873</c:v>
                </c:pt>
                <c:pt idx="5">
                  <c:v>4833.6412044650779</c:v>
                </c:pt>
                <c:pt idx="6">
                  <c:v>4846.3361301249206</c:v>
                </c:pt>
                <c:pt idx="7">
                  <c:v>4864.8560683792603</c:v>
                </c:pt>
                <c:pt idx="8">
                  <c:v>4884.7104794695124</c:v>
                </c:pt>
                <c:pt idx="9">
                  <c:v>4904.0874948135088</c:v>
                </c:pt>
                <c:pt idx="10">
                  <c:v>4921.9080237855278</c:v>
                </c:pt>
                <c:pt idx="11">
                  <c:v>4931.5692132366248</c:v>
                </c:pt>
                <c:pt idx="12">
                  <c:v>4943.9497864093064</c:v>
                </c:pt>
                <c:pt idx="13">
                  <c:v>4963.5918517820473</c:v>
                </c:pt>
                <c:pt idx="14">
                  <c:v>4980.3641393679445</c:v>
                </c:pt>
                <c:pt idx="15">
                  <c:v>4994.7882683214366</c:v>
                </c:pt>
                <c:pt idx="16">
                  <c:v>5002.9875971910178</c:v>
                </c:pt>
                <c:pt idx="17">
                  <c:v>4987.933155303057</c:v>
                </c:pt>
                <c:pt idx="18">
                  <c:v>5022.57673231832</c:v>
                </c:pt>
                <c:pt idx="19">
                  <c:v>5040.1391397011794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F-4F68-BBAA-A294366989C3}"/>
            </c:ext>
          </c:extLst>
        </c:ser>
        <c:ser>
          <c:idx val="1"/>
          <c:order val="2"/>
          <c:tx>
            <c:strRef>
              <c:f>'Talnagögn | Numerical Data'!$D$170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Data'!$W$170:$AV$170</c:f>
              <c:numCache>
                <c:formatCode>0</c:formatCode>
                <c:ptCount val="26"/>
                <c:pt idx="0">
                  <c:v>2071.147082471155</c:v>
                </c:pt>
                <c:pt idx="1">
                  <c:v>2063.2521326491069</c:v>
                </c:pt>
                <c:pt idx="2">
                  <c:v>2055.2952194100731</c:v>
                </c:pt>
                <c:pt idx="3">
                  <c:v>2047.3695041551184</c:v>
                </c:pt>
                <c:pt idx="4">
                  <c:v>1995.5861041754997</c:v>
                </c:pt>
                <c:pt idx="5">
                  <c:v>1961.990907206776</c:v>
                </c:pt>
                <c:pt idx="6">
                  <c:v>1928.2361178634383</c:v>
                </c:pt>
                <c:pt idx="7">
                  <c:v>1894.3202395710582</c:v>
                </c:pt>
                <c:pt idx="8">
                  <c:v>1860.2417546048814</c:v>
                </c:pt>
                <c:pt idx="9">
                  <c:v>1825.9991236894296</c:v>
                </c:pt>
                <c:pt idx="10">
                  <c:v>1792.7549377725668</c:v>
                </c:pt>
                <c:pt idx="11">
                  <c:v>1757.3863735672146</c:v>
                </c:pt>
                <c:pt idx="12">
                  <c:v>1722.6472788230353</c:v>
                </c:pt>
                <c:pt idx="13">
                  <c:v>1687.7362017757173</c:v>
                </c:pt>
                <c:pt idx="14">
                  <c:v>1652.6537063186304</c:v>
                </c:pt>
                <c:pt idx="15">
                  <c:v>1617.4425304760753</c:v>
                </c:pt>
                <c:pt idx="16">
                  <c:v>1581.9655092132803</c:v>
                </c:pt>
                <c:pt idx="17">
                  <c:v>1648.3529157049816</c:v>
                </c:pt>
                <c:pt idx="18">
                  <c:v>1634.6762937068095</c:v>
                </c:pt>
                <c:pt idx="19">
                  <c:v>1666.236516972165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F-4F68-BBAA-A294366989C3}"/>
            </c:ext>
          </c:extLst>
        </c:ser>
        <c:ser>
          <c:idx val="3"/>
          <c:order val="3"/>
          <c:tx>
            <c:strRef>
              <c:f>'Talnagögn | Numerical Data'!$D$172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Data'!$W$172:$AV$172</c:f>
              <c:numCache>
                <c:formatCode>0</c:formatCode>
                <c:ptCount val="26"/>
                <c:pt idx="0">
                  <c:v>19.44393671132331</c:v>
                </c:pt>
                <c:pt idx="1">
                  <c:v>21.60728372667279</c:v>
                </c:pt>
                <c:pt idx="2">
                  <c:v>20.494161746509487</c:v>
                </c:pt>
                <c:pt idx="3">
                  <c:v>20.538561427802428</c:v>
                </c:pt>
                <c:pt idx="4">
                  <c:v>21.029356724530317</c:v>
                </c:pt>
                <c:pt idx="5">
                  <c:v>21.158290146929598</c:v>
                </c:pt>
                <c:pt idx="6">
                  <c:v>15.686390391163126</c:v>
                </c:pt>
                <c:pt idx="7">
                  <c:v>15.723695057829779</c:v>
                </c:pt>
                <c:pt idx="8">
                  <c:v>15.804207057829778</c:v>
                </c:pt>
                <c:pt idx="9">
                  <c:v>16.069981783977006</c:v>
                </c:pt>
                <c:pt idx="10">
                  <c:v>16.181055815110437</c:v>
                </c:pt>
                <c:pt idx="11">
                  <c:v>14.727682777528576</c:v>
                </c:pt>
                <c:pt idx="12">
                  <c:v>14.859338689513962</c:v>
                </c:pt>
                <c:pt idx="13">
                  <c:v>14.793762384685564</c:v>
                </c:pt>
                <c:pt idx="14">
                  <c:v>15.279062184685536</c:v>
                </c:pt>
                <c:pt idx="15">
                  <c:v>16.32024494228526</c:v>
                </c:pt>
                <c:pt idx="16">
                  <c:v>16.762905784685447</c:v>
                </c:pt>
                <c:pt idx="17">
                  <c:v>17.11051745135212</c:v>
                </c:pt>
                <c:pt idx="18">
                  <c:v>17.149517784685422</c:v>
                </c:pt>
                <c:pt idx="19">
                  <c:v>17.149632836863123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F-4F68-BBAA-A294366989C3}"/>
            </c:ext>
          </c:extLst>
        </c:ser>
        <c:ser>
          <c:idx val="5"/>
          <c:order val="4"/>
          <c:tx>
            <c:strRef>
              <c:f>'Talnagögn | Numerical Data'!$D$173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Data'!$W$173:$AV$173</c:f>
              <c:numCache>
                <c:formatCode>0</c:formatCode>
                <c:ptCount val="26"/>
                <c:pt idx="0">
                  <c:v>58.034931434503051</c:v>
                </c:pt>
                <c:pt idx="1">
                  <c:v>60.65528305337557</c:v>
                </c:pt>
                <c:pt idx="2">
                  <c:v>61.84189976890957</c:v>
                </c:pt>
                <c:pt idx="3">
                  <c:v>63.979033298388458</c:v>
                </c:pt>
                <c:pt idx="4">
                  <c:v>65.88447214720054</c:v>
                </c:pt>
                <c:pt idx="5">
                  <c:v>50.616807397479533</c:v>
                </c:pt>
                <c:pt idx="6">
                  <c:v>48.945145804830645</c:v>
                </c:pt>
                <c:pt idx="7">
                  <c:v>47.560741841224626</c:v>
                </c:pt>
                <c:pt idx="8">
                  <c:v>46.03947351728948</c:v>
                </c:pt>
                <c:pt idx="9">
                  <c:v>44.423864981987208</c:v>
                </c:pt>
                <c:pt idx="10">
                  <c:v>43.040364019391745</c:v>
                </c:pt>
                <c:pt idx="11">
                  <c:v>41.498367910940942</c:v>
                </c:pt>
                <c:pt idx="12">
                  <c:v>39.919356681767567</c:v>
                </c:pt>
                <c:pt idx="13">
                  <c:v>27.861142249306795</c:v>
                </c:pt>
                <c:pt idx="14">
                  <c:v>25.621925565550555</c:v>
                </c:pt>
                <c:pt idx="15">
                  <c:v>39.73540035554015</c:v>
                </c:pt>
                <c:pt idx="16">
                  <c:v>49.536949132187146</c:v>
                </c:pt>
                <c:pt idx="17">
                  <c:v>22.924044700903323</c:v>
                </c:pt>
                <c:pt idx="18">
                  <c:v>25.005070861631793</c:v>
                </c:pt>
                <c:pt idx="19">
                  <c:v>26.561501825801315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F-4F68-BBAA-A294366989C3}"/>
            </c:ext>
          </c:extLst>
        </c:ser>
        <c:ser>
          <c:idx val="4"/>
          <c:order val="5"/>
          <c:tx>
            <c:v>Forestry WEM</c:v>
          </c:tx>
          <c:spPr>
            <a:solidFill>
              <a:srgbClr val="3C7290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rgbClr val="3C7290">
                  <a:alpha val="2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6DF-4F68-BBAA-A294366989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E-448E-86BD-CB342C10328A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Data'!$H$177:$BU$177</c15:sqref>
                  </c15:fullRef>
                </c:ext>
              </c:extLst>
              <c:f>'Talnagögn | Numerical Data'!$W$177:$BU$177</c:f>
              <c:numCache>
                <c:formatCode>0</c:formatCode>
                <c:ptCount val="51"/>
                <c:pt idx="19">
                  <c:v>-534.16681294228749</c:v>
                </c:pt>
                <c:pt idx="20">
                  <c:v>-569.03313713696207</c:v>
                </c:pt>
                <c:pt idx="21">
                  <c:v>-607.88738159883576</c:v>
                </c:pt>
                <c:pt idx="22">
                  <c:v>-645.36999498431226</c:v>
                </c:pt>
                <c:pt idx="23">
                  <c:v>-679.37893378488252</c:v>
                </c:pt>
                <c:pt idx="24">
                  <c:v>-714.05461069371995</c:v>
                </c:pt>
                <c:pt idx="25">
                  <c:v>-752.09903438702497</c:v>
                </c:pt>
                <c:pt idx="26">
                  <c:v>-789.80569345516653</c:v>
                </c:pt>
                <c:pt idx="27">
                  <c:v>-826.66010230243558</c:v>
                </c:pt>
                <c:pt idx="28">
                  <c:v>-869.95668522307858</c:v>
                </c:pt>
                <c:pt idx="29">
                  <c:v>-910.98526056819503</c:v>
                </c:pt>
                <c:pt idx="30">
                  <c:v>-948.36229172077765</c:v>
                </c:pt>
                <c:pt idx="31">
                  <c:v>-988.28713278063663</c:v>
                </c:pt>
                <c:pt idx="32">
                  <c:v>-1028.324464626492</c:v>
                </c:pt>
                <c:pt idx="33">
                  <c:v>-1066.7369659405729</c:v>
                </c:pt>
                <c:pt idx="34">
                  <c:v>-1108.0312701916941</c:v>
                </c:pt>
                <c:pt idx="35">
                  <c:v>-1148.2109624656553</c:v>
                </c:pt>
                <c:pt idx="36">
                  <c:v>-1191.6314618479707</c:v>
                </c:pt>
                <c:pt idx="37">
                  <c:v>-1233.3537347775421</c:v>
                </c:pt>
                <c:pt idx="38">
                  <c:v>-1279.0524697967167</c:v>
                </c:pt>
                <c:pt idx="39">
                  <c:v>-1332.5210086059276</c:v>
                </c:pt>
                <c:pt idx="40">
                  <c:v>-1377.5163702847128</c:v>
                </c:pt>
                <c:pt idx="41">
                  <c:v>-1435.0245260504175</c:v>
                </c:pt>
                <c:pt idx="42">
                  <c:v>-1491.5272093328688</c:v>
                </c:pt>
                <c:pt idx="43">
                  <c:v>-1544.4247782579375</c:v>
                </c:pt>
                <c:pt idx="44">
                  <c:v>-1597.0856801245095</c:v>
                </c:pt>
                <c:pt idx="45">
                  <c:v>-1651.2351492616906</c:v>
                </c:pt>
                <c:pt idx="46">
                  <c:v>-1710.0169717905108</c:v>
                </c:pt>
                <c:pt idx="47">
                  <c:v>-1762.4804915476409</c:v>
                </c:pt>
                <c:pt idx="48">
                  <c:v>-1818.8844526584985</c:v>
                </c:pt>
                <c:pt idx="49">
                  <c:v>-1879.1976143178231</c:v>
                </c:pt>
                <c:pt idx="50">
                  <c:v>-1935.4876453727718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DF-4F68-BBAA-A294366989C3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33CAB5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rgbClr val="33CAB5">
                  <a:alpha val="30196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DF-4F68-BBAA-A294366989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E-448E-86BD-CB342C10328A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Data'!$H$179:$BU$179</c15:sqref>
                  </c15:fullRef>
                </c:ext>
              </c:extLst>
              <c:f>'Talnagögn | Numerical Data'!$W$179:$BU$179</c:f>
              <c:numCache>
                <c:formatCode>0</c:formatCode>
                <c:ptCount val="51"/>
                <c:pt idx="19">
                  <c:v>5040.1391397011794</c:v>
                </c:pt>
                <c:pt idx="20">
                  <c:v>4994.1040760182059</c:v>
                </c:pt>
                <c:pt idx="21">
                  <c:v>4902.1641688098025</c:v>
                </c:pt>
                <c:pt idx="22">
                  <c:v>4811.967182790655</c:v>
                </c:pt>
                <c:pt idx="23">
                  <c:v>4722.1421368866941</c:v>
                </c:pt>
                <c:pt idx="24">
                  <c:v>4637.0079481877783</c:v>
                </c:pt>
                <c:pt idx="25">
                  <c:v>4554.1185310343899</c:v>
                </c:pt>
                <c:pt idx="26">
                  <c:v>4525.6563029457475</c:v>
                </c:pt>
                <c:pt idx="27">
                  <c:v>4498.0187921256293</c:v>
                </c:pt>
                <c:pt idx="28">
                  <c:v>4474.1088057066208</c:v>
                </c:pt>
                <c:pt idx="29">
                  <c:v>4456.0220225751282</c:v>
                </c:pt>
                <c:pt idx="30">
                  <c:v>4444.1072533632268</c:v>
                </c:pt>
                <c:pt idx="31">
                  <c:v>4432.1888215139625</c:v>
                </c:pt>
                <c:pt idx="32">
                  <c:v>4453.5951649926656</c:v>
                </c:pt>
                <c:pt idx="33">
                  <c:v>4440.7179950480759</c:v>
                </c:pt>
                <c:pt idx="34">
                  <c:v>4427.895372646256</c:v>
                </c:pt>
                <c:pt idx="35">
                  <c:v>4416.0307258709563</c:v>
                </c:pt>
                <c:pt idx="36">
                  <c:v>4396.549331145874</c:v>
                </c:pt>
                <c:pt idx="37">
                  <c:v>4366.9007196051734</c:v>
                </c:pt>
                <c:pt idx="38">
                  <c:v>4341.7134874400117</c:v>
                </c:pt>
                <c:pt idx="39">
                  <c:v>4316.6356796604732</c:v>
                </c:pt>
                <c:pt idx="40">
                  <c:v>4287.8382025395686</c:v>
                </c:pt>
                <c:pt idx="41">
                  <c:v>4258.7664665506518</c:v>
                </c:pt>
                <c:pt idx="42">
                  <c:v>4229.2816261803828</c:v>
                </c:pt>
                <c:pt idx="43">
                  <c:v>4200.4789083160085</c:v>
                </c:pt>
                <c:pt idx="44">
                  <c:v>4170.1356076022576</c:v>
                </c:pt>
                <c:pt idx="45">
                  <c:v>4134.192589975024</c:v>
                </c:pt>
                <c:pt idx="46">
                  <c:v>4098.8463571113707</c:v>
                </c:pt>
                <c:pt idx="47">
                  <c:v>4065.3060426929064</c:v>
                </c:pt>
                <c:pt idx="48">
                  <c:v>4030.0733351019885</c:v>
                </c:pt>
                <c:pt idx="49">
                  <c:v>3998.2213902283852</c:v>
                </c:pt>
                <c:pt idx="50">
                  <c:v>3968.4177605580394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DF-4F68-BBAA-A294366989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accent6"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Data'!$H$178:$BU$178</c15:sqref>
                  </c15:fullRef>
                </c:ext>
              </c:extLst>
              <c:f>'Talnagögn | Numerical Data'!$W$178:$BU$178</c:f>
              <c:numCache>
                <c:formatCode>0</c:formatCode>
                <c:ptCount val="51"/>
                <c:pt idx="19">
                  <c:v>1666.236516972165</c:v>
                </c:pt>
                <c:pt idx="20">
                  <c:v>1594.4587382185848</c:v>
                </c:pt>
                <c:pt idx="21">
                  <c:v>1594.8360012393337</c:v>
                </c:pt>
                <c:pt idx="22">
                  <c:v>1595.2136194098721</c:v>
                </c:pt>
                <c:pt idx="23">
                  <c:v>1595.5915916577999</c:v>
                </c:pt>
                <c:pt idx="24">
                  <c:v>1596.5150624515557</c:v>
                </c:pt>
                <c:pt idx="25">
                  <c:v>1597.4388851924232</c:v>
                </c:pt>
                <c:pt idx="26">
                  <c:v>1598.3630588224655</c:v>
                </c:pt>
                <c:pt idx="27">
                  <c:v>1599.2875822885101</c:v>
                </c:pt>
                <c:pt idx="28">
                  <c:v>1600.2124545421163</c:v>
                </c:pt>
                <c:pt idx="29">
                  <c:v>1601.1376745395512</c:v>
                </c:pt>
                <c:pt idx="30">
                  <c:v>1603.3303451010356</c:v>
                </c:pt>
                <c:pt idx="31">
                  <c:v>1603.3501389867031</c:v>
                </c:pt>
                <c:pt idx="32">
                  <c:v>1604.2759401105181</c:v>
                </c:pt>
                <c:pt idx="33">
                  <c:v>1605.2020855277888</c:v>
                </c:pt>
                <c:pt idx="34">
                  <c:v>1606.1285742158796</c:v>
                </c:pt>
                <c:pt idx="35">
                  <c:v>1607.0554051567069</c:v>
                </c:pt>
                <c:pt idx="36">
                  <c:v>1607.982577336707</c:v>
                </c:pt>
                <c:pt idx="37">
                  <c:v>1604.7423536489155</c:v>
                </c:pt>
                <c:pt idx="38">
                  <c:v>1603.8614339293924</c:v>
                </c:pt>
                <c:pt idx="39">
                  <c:v>1602.0063265612391</c:v>
                </c:pt>
                <c:pt idx="40">
                  <c:v>1602.4301875977844</c:v>
                </c:pt>
                <c:pt idx="41">
                  <c:v>1602.8543848725997</c:v>
                </c:pt>
                <c:pt idx="42">
                  <c:v>1603.2789173987028</c:v>
                </c:pt>
                <c:pt idx="43">
                  <c:v>1603.7037841934498</c:v>
                </c:pt>
                <c:pt idx="44">
                  <c:v>1604.1289842785134</c:v>
                </c:pt>
                <c:pt idx="45">
                  <c:v>1604.5545166798518</c:v>
                </c:pt>
                <c:pt idx="46">
                  <c:v>1604.9803804276901</c:v>
                </c:pt>
                <c:pt idx="47">
                  <c:v>1605.4065745564901</c:v>
                </c:pt>
                <c:pt idx="48">
                  <c:v>1605.8330981049282</c:v>
                </c:pt>
                <c:pt idx="49">
                  <c:v>1606.2599501158713</c:v>
                </c:pt>
                <c:pt idx="50">
                  <c:v>1606.6871296363506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DF-4F68-BBAA-A294366989C3}"/>
            </c:ext>
          </c:extLst>
        </c:ser>
        <c:ser>
          <c:idx val="8"/>
          <c:order val="8"/>
          <c:tx>
            <c:v>Votlendi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Data'!$H$180:$BU$180</c15:sqref>
                  </c15:fullRef>
                </c:ext>
              </c:extLst>
              <c:f>'Talnagögn | Numerical Data'!$W$180:$BU$180</c:f>
              <c:numCache>
                <c:formatCode>0</c:formatCode>
                <c:ptCount val="51"/>
                <c:pt idx="19">
                  <c:v>17.149632836863123</c:v>
                </c:pt>
                <c:pt idx="20">
                  <c:v>19.387797784685631</c:v>
                </c:pt>
                <c:pt idx="21">
                  <c:v>29.765277784685622</c:v>
                </c:pt>
                <c:pt idx="22">
                  <c:v>39.651532762744118</c:v>
                </c:pt>
                <c:pt idx="23">
                  <c:v>50.029012762744131</c:v>
                </c:pt>
                <c:pt idx="24">
                  <c:v>60.222016180082811</c:v>
                </c:pt>
                <c:pt idx="25">
                  <c:v>70.5384521800828</c:v>
                </c:pt>
                <c:pt idx="26">
                  <c:v>72.71246151341613</c:v>
                </c:pt>
                <c:pt idx="27">
                  <c:v>74.889697513416152</c:v>
                </c:pt>
                <c:pt idx="28">
                  <c:v>77.066933513416146</c:v>
                </c:pt>
                <c:pt idx="29">
                  <c:v>79.12465289807686</c:v>
                </c:pt>
                <c:pt idx="30">
                  <c:v>81.301888898076882</c:v>
                </c:pt>
                <c:pt idx="31">
                  <c:v>83.469875913076891</c:v>
                </c:pt>
                <c:pt idx="32">
                  <c:v>85.647111913076884</c:v>
                </c:pt>
                <c:pt idx="33">
                  <c:v>87.824347913076878</c:v>
                </c:pt>
                <c:pt idx="34">
                  <c:v>90.001583913076871</c:v>
                </c:pt>
                <c:pt idx="35">
                  <c:v>92.178819913076865</c:v>
                </c:pt>
                <c:pt idx="36">
                  <c:v>94.356055913076872</c:v>
                </c:pt>
                <c:pt idx="37">
                  <c:v>96.533291913076908</c:v>
                </c:pt>
                <c:pt idx="38">
                  <c:v>98.710527913076845</c:v>
                </c:pt>
                <c:pt idx="39">
                  <c:v>100.88776391307687</c:v>
                </c:pt>
                <c:pt idx="40">
                  <c:v>103.06499991307687</c:v>
                </c:pt>
                <c:pt idx="41">
                  <c:v>105.24223591307688</c:v>
                </c:pt>
                <c:pt idx="42">
                  <c:v>107.41947191307688</c:v>
                </c:pt>
                <c:pt idx="43">
                  <c:v>109.59670791307687</c:v>
                </c:pt>
                <c:pt idx="44">
                  <c:v>111.77394391307686</c:v>
                </c:pt>
                <c:pt idx="45">
                  <c:v>113.9511799130769</c:v>
                </c:pt>
                <c:pt idx="46">
                  <c:v>116.12841591307691</c:v>
                </c:pt>
                <c:pt idx="47">
                  <c:v>118.30565191307687</c:v>
                </c:pt>
                <c:pt idx="48">
                  <c:v>120.48288791307687</c:v>
                </c:pt>
                <c:pt idx="49">
                  <c:v>122.66012391307687</c:v>
                </c:pt>
                <c:pt idx="50">
                  <c:v>124.83735991307687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DF-4F68-BBAA-A294366989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5">
                <a:lumMod val="40000"/>
                <a:lumOff val="60000"/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Data'!$H$181:$BU$181</c15:sqref>
                  </c15:fullRef>
                </c:ext>
              </c:extLst>
              <c:f>'Talnagögn | Numerical Data'!$W$181:$BU$181</c:f>
              <c:numCache>
                <c:formatCode>0</c:formatCode>
                <c:ptCount val="51"/>
                <c:pt idx="19">
                  <c:v>26.561501825801315</c:v>
                </c:pt>
                <c:pt idx="20">
                  <c:v>32.763450946138619</c:v>
                </c:pt>
                <c:pt idx="21">
                  <c:v>32.757361256578406</c:v>
                </c:pt>
                <c:pt idx="22">
                  <c:v>32.719356057910773</c:v>
                </c:pt>
                <c:pt idx="23">
                  <c:v>32.647392415559807</c:v>
                </c:pt>
                <c:pt idx="24">
                  <c:v>32.629910369882964</c:v>
                </c:pt>
                <c:pt idx="25">
                  <c:v>32.598154332262311</c:v>
                </c:pt>
                <c:pt idx="26">
                  <c:v>32.58373048840167</c:v>
                </c:pt>
                <c:pt idx="27">
                  <c:v>32.547127426004408</c:v>
                </c:pt>
                <c:pt idx="28">
                  <c:v>32.598171997316058</c:v>
                </c:pt>
                <c:pt idx="29">
                  <c:v>32.604912718222295</c:v>
                </c:pt>
                <c:pt idx="30">
                  <c:v>32.584874475192009</c:v>
                </c:pt>
                <c:pt idx="31">
                  <c:v>32.607868729262918</c:v>
                </c:pt>
                <c:pt idx="32">
                  <c:v>32.629863214259785</c:v>
                </c:pt>
                <c:pt idx="33">
                  <c:v>32.610289275642572</c:v>
                </c:pt>
                <c:pt idx="34">
                  <c:v>32.599278699379283</c:v>
                </c:pt>
                <c:pt idx="35">
                  <c:v>32.610296674678466</c:v>
                </c:pt>
                <c:pt idx="36">
                  <c:v>32.585410491502444</c:v>
                </c:pt>
                <c:pt idx="37">
                  <c:v>32.574181024545396</c:v>
                </c:pt>
                <c:pt idx="38">
                  <c:v>32.580841707902437</c:v>
                </c:pt>
                <c:pt idx="39">
                  <c:v>32.614143355626766</c:v>
                </c:pt>
                <c:pt idx="40">
                  <c:v>32.622455265528515</c:v>
                </c:pt>
                <c:pt idx="41">
                  <c:v>32.644576098605285</c:v>
                </c:pt>
                <c:pt idx="42">
                  <c:v>32.677250055523473</c:v>
                </c:pt>
                <c:pt idx="43">
                  <c:v>32.674050479925427</c:v>
                </c:pt>
                <c:pt idx="44">
                  <c:v>32.589927176458332</c:v>
                </c:pt>
                <c:pt idx="45">
                  <c:v>32.564411347555506</c:v>
                </c:pt>
                <c:pt idx="46">
                  <c:v>32.520226787743923</c:v>
                </c:pt>
                <c:pt idx="47">
                  <c:v>32.487430154480535</c:v>
                </c:pt>
                <c:pt idx="48">
                  <c:v>32.477218848349821</c:v>
                </c:pt>
                <c:pt idx="49">
                  <c:v>32.470069405238064</c:v>
                </c:pt>
                <c:pt idx="50">
                  <c:v>32.467548121219806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DF-4F68-BBAA-A2943669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8000"/>
          <c:min val="-25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2513715984864624"/>
          <c:y val="0.31503472222222223"/>
          <c:w val="0.1512701692494749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Data'!$D$171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Data'!$H$171:$AV$171</c15:sqref>
                  </c15:fullRef>
                </c:ext>
              </c:extLst>
              <c:f>'Talnagögn | Numerical Data'!$H$171:$AP$171</c:f>
              <c:numCache>
                <c:formatCode>0</c:formatCode>
                <c:ptCount val="35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3-421B-9AC3-55D441BBF2ED}"/>
            </c:ext>
          </c:extLst>
        </c:ser>
        <c:ser>
          <c:idx val="1"/>
          <c:order val="1"/>
          <c:tx>
            <c:strRef>
              <c:f>'Talnagögn | Numerical Data'!$D$170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Data'!$H$170:$AV$170</c15:sqref>
                  </c15:fullRef>
                </c:ext>
              </c:extLst>
              <c:f>'Talnagögn | Numerical Data'!$H$170:$AP$170</c:f>
              <c:numCache>
                <c:formatCode>0</c:formatCode>
                <c:ptCount val="35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C3-421B-9AC3-55D441BBF2ED}"/>
            </c:ext>
          </c:extLst>
        </c:ser>
        <c:ser>
          <c:idx val="3"/>
          <c:order val="2"/>
          <c:tx>
            <c:strRef>
              <c:f>'Talnagögn | Numerical Data'!$D$172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Data'!$H$172:$AV$172</c15:sqref>
                  </c15:fullRef>
                </c:ext>
              </c:extLst>
              <c:f>'Talnagögn | Numerical Data'!$H$172:$AP$172</c:f>
              <c:numCache>
                <c:formatCode>0</c:formatCode>
                <c:ptCount val="35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3-421B-9AC3-55D441BBF2ED}"/>
            </c:ext>
          </c:extLst>
        </c:ser>
        <c:ser>
          <c:idx val="5"/>
          <c:order val="3"/>
          <c:tx>
            <c:strRef>
              <c:f>'Talnagögn | Numerical Data'!$D$173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Data'!$H$173:$AV$173</c15:sqref>
                  </c15:fullRef>
                </c:ext>
              </c:extLst>
              <c:f>'Talnagögn | Numerical Data'!$H$173:$AP$173</c:f>
              <c:numCache>
                <c:formatCode>0</c:formatCode>
                <c:ptCount val="35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C3-421B-9AC3-55D441BBF2ED}"/>
            </c:ext>
          </c:extLst>
        </c:ser>
        <c:ser>
          <c:idx val="0"/>
          <c:order val="4"/>
          <c:tx>
            <c:strRef>
              <c:f>'Talnagögn | Numerical Data'!$D$169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Data'!$H$169:$AV$169</c15:sqref>
                  </c15:fullRef>
                </c:ext>
              </c:extLst>
              <c:f>'Talnagögn | Numerical Data'!$H$169:$AP$169</c:f>
              <c:numCache>
                <c:formatCode>0</c:formatCode>
                <c:ptCount val="35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C3-421B-9AC3-55D441BBF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  <c:max val="8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3681817439870206"/>
          <c:h val="0.33759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Data'!$D$169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Data'!$H$169:$AV$169</c:f>
              <c:numCache>
                <c:formatCode>0</c:formatCode>
                <c:ptCount val="41"/>
                <c:pt idx="0">
                  <c:v>-30.936432023977702</c:v>
                </c:pt>
                <c:pt idx="1">
                  <c:v>-32.411378201671795</c:v>
                </c:pt>
                <c:pt idx="2">
                  <c:v>-37.586802227771948</c:v>
                </c:pt>
                <c:pt idx="3">
                  <c:v>-42.997955545591623</c:v>
                </c:pt>
                <c:pt idx="4">
                  <c:v>-46.127436854423259</c:v>
                </c:pt>
                <c:pt idx="5">
                  <c:v>-56.651673031811043</c:v>
                </c:pt>
                <c:pt idx="6">
                  <c:v>-60.764199690415275</c:v>
                </c:pt>
                <c:pt idx="7">
                  <c:v>-67.62705923166115</c:v>
                </c:pt>
                <c:pt idx="8">
                  <c:v>-76.235243305890108</c:v>
                </c:pt>
                <c:pt idx="9">
                  <c:v>-82.800551502360335</c:v>
                </c:pt>
                <c:pt idx="10">
                  <c:v>-94.022041375164918</c:v>
                </c:pt>
                <c:pt idx="11">
                  <c:v>-100.08331361132929</c:v>
                </c:pt>
                <c:pt idx="12">
                  <c:v>-108.96604586249828</c:v>
                </c:pt>
                <c:pt idx="13">
                  <c:v>-119.30777592337559</c:v>
                </c:pt>
                <c:pt idx="14">
                  <c:v>-126.38738018496474</c:v>
                </c:pt>
                <c:pt idx="15">
                  <c:v>-146.23533417009705</c:v>
                </c:pt>
                <c:pt idx="16">
                  <c:v>-153.26012993715347</c:v>
                </c:pt>
                <c:pt idx="17">
                  <c:v>-271.22997447527723</c:v>
                </c:pt>
                <c:pt idx="18">
                  <c:v>-275.51343668429985</c:v>
                </c:pt>
                <c:pt idx="19">
                  <c:v>-288.43675180061956</c:v>
                </c:pt>
                <c:pt idx="20">
                  <c:v>-311.66248287272629</c:v>
                </c:pt>
                <c:pt idx="21">
                  <c:v>-339.33829162329857</c:v>
                </c:pt>
                <c:pt idx="22">
                  <c:v>-349.94447073587037</c:v>
                </c:pt>
                <c:pt idx="23">
                  <c:v>-368.40232096475518</c:v>
                </c:pt>
                <c:pt idx="24">
                  <c:v>-391.24425872542639</c:v>
                </c:pt>
                <c:pt idx="25">
                  <c:v>-416.62145516489073</c:v>
                </c:pt>
                <c:pt idx="26">
                  <c:v>-440.63094788351214</c:v>
                </c:pt>
                <c:pt idx="27">
                  <c:v>-479.08671814679565</c:v>
                </c:pt>
                <c:pt idx="28">
                  <c:v>-508.4628813333693</c:v>
                </c:pt>
                <c:pt idx="29">
                  <c:v>-509.99055054529128</c:v>
                </c:pt>
                <c:pt idx="30">
                  <c:v>-513.99765483319788</c:v>
                </c:pt>
                <c:pt idx="31">
                  <c:v>-516.40687686317438</c:v>
                </c:pt>
                <c:pt idx="32">
                  <c:v>-545.81520571977512</c:v>
                </c:pt>
                <c:pt idx="33">
                  <c:v>-536.85907215306759</c:v>
                </c:pt>
                <c:pt idx="34">
                  <c:v>-534.16681294228749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5-4128-B6B4-E8FC8104AE7B}"/>
            </c:ext>
          </c:extLst>
        </c:ser>
        <c:ser>
          <c:idx val="2"/>
          <c:order val="1"/>
          <c:tx>
            <c:strRef>
              <c:f>'Talnagögn | Numerical Data'!$D$171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33CAB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Data'!$H$171:$AV$171</c:f>
              <c:numCache>
                <c:formatCode>0</c:formatCode>
                <c:ptCount val="41"/>
                <c:pt idx="0">
                  <c:v>4439.544515921828</c:v>
                </c:pt>
                <c:pt idx="1">
                  <c:v>4438.366363244947</c:v>
                </c:pt>
                <c:pt idx="2">
                  <c:v>4433.4605626831135</c:v>
                </c:pt>
                <c:pt idx="3">
                  <c:v>4455.7701725611641</c:v>
                </c:pt>
                <c:pt idx="4">
                  <c:v>4456.9532056345497</c:v>
                </c:pt>
                <c:pt idx="5">
                  <c:v>4459.4253259506058</c:v>
                </c:pt>
                <c:pt idx="6">
                  <c:v>4461.9059069484538</c:v>
                </c:pt>
                <c:pt idx="7">
                  <c:v>4471.5133660261145</c:v>
                </c:pt>
                <c:pt idx="8">
                  <c:v>4487.6219847970688</c:v>
                </c:pt>
                <c:pt idx="9">
                  <c:v>4509.2314872848083</c:v>
                </c:pt>
                <c:pt idx="10">
                  <c:v>4535.1396761851993</c:v>
                </c:pt>
                <c:pt idx="11">
                  <c:v>4558.9521621354115</c:v>
                </c:pt>
                <c:pt idx="12">
                  <c:v>4590.8397233483511</c:v>
                </c:pt>
                <c:pt idx="13">
                  <c:v>4604.2888882552534</c:v>
                </c:pt>
                <c:pt idx="14">
                  <c:v>4619.8934962074054</c:v>
                </c:pt>
                <c:pt idx="15">
                  <c:v>4646.6745449620948</c:v>
                </c:pt>
                <c:pt idx="16">
                  <c:v>4709.6447456603873</c:v>
                </c:pt>
                <c:pt idx="17">
                  <c:v>4741.8115370648111</c:v>
                </c:pt>
                <c:pt idx="18">
                  <c:v>4796.9985012695315</c:v>
                </c:pt>
                <c:pt idx="19">
                  <c:v>4820.8595133309873</c:v>
                </c:pt>
                <c:pt idx="20">
                  <c:v>4833.6412044650779</c:v>
                </c:pt>
                <c:pt idx="21">
                  <c:v>4846.3361301249206</c:v>
                </c:pt>
                <c:pt idx="22">
                  <c:v>4864.8560683792603</c:v>
                </c:pt>
                <c:pt idx="23">
                  <c:v>4884.7104794695124</c:v>
                </c:pt>
                <c:pt idx="24">
                  <c:v>4904.0874948135088</c:v>
                </c:pt>
                <c:pt idx="25">
                  <c:v>4921.9080237855278</c:v>
                </c:pt>
                <c:pt idx="26">
                  <c:v>4931.5692132366248</c:v>
                </c:pt>
                <c:pt idx="27">
                  <c:v>4943.9497864093064</c:v>
                </c:pt>
                <c:pt idx="28">
                  <c:v>4963.5918517820473</c:v>
                </c:pt>
                <c:pt idx="29">
                  <c:v>4980.3641393679445</c:v>
                </c:pt>
                <c:pt idx="30">
                  <c:v>4994.7882683214366</c:v>
                </c:pt>
                <c:pt idx="31">
                  <c:v>5002.9875971910178</c:v>
                </c:pt>
                <c:pt idx="32">
                  <c:v>4987.933155303057</c:v>
                </c:pt>
                <c:pt idx="33">
                  <c:v>5022.57673231832</c:v>
                </c:pt>
                <c:pt idx="34">
                  <c:v>5040.1391397011794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5-4128-B6B4-E8FC8104AE7B}"/>
            </c:ext>
          </c:extLst>
        </c:ser>
        <c:ser>
          <c:idx val="1"/>
          <c:order val="2"/>
          <c:tx>
            <c:strRef>
              <c:f>'Talnagögn | Numerical Data'!$D$170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Data'!$H$170:$AV$170</c:f>
              <c:numCache>
                <c:formatCode>0</c:formatCode>
                <c:ptCount val="41"/>
                <c:pt idx="0">
                  <c:v>2244.58070342057</c:v>
                </c:pt>
                <c:pt idx="1">
                  <c:v>2231.5530663394106</c:v>
                </c:pt>
                <c:pt idx="2">
                  <c:v>2217.5995965902498</c:v>
                </c:pt>
                <c:pt idx="3">
                  <c:v>2204.4666128968979</c:v>
                </c:pt>
                <c:pt idx="4">
                  <c:v>2191.965603449165</c:v>
                </c:pt>
                <c:pt idx="5">
                  <c:v>2179.7671908327002</c:v>
                </c:pt>
                <c:pt idx="6">
                  <c:v>2167.2623379754937</c:v>
                </c:pt>
                <c:pt idx="7">
                  <c:v>2154.3495383018226</c:v>
                </c:pt>
                <c:pt idx="8">
                  <c:v>2142.2365067574815</c:v>
                </c:pt>
                <c:pt idx="9">
                  <c:v>2129.9413267306568</c:v>
                </c:pt>
                <c:pt idx="10">
                  <c:v>2118.8291512024557</c:v>
                </c:pt>
                <c:pt idx="11">
                  <c:v>2107.2820967832722</c:v>
                </c:pt>
                <c:pt idx="12">
                  <c:v>2097.0444106643772</c:v>
                </c:pt>
                <c:pt idx="13">
                  <c:v>2086.9995252954855</c:v>
                </c:pt>
                <c:pt idx="14">
                  <c:v>2079.0732311847205</c:v>
                </c:pt>
                <c:pt idx="15">
                  <c:v>2071.147082471155</c:v>
                </c:pt>
                <c:pt idx="16">
                  <c:v>2063.2521326491069</c:v>
                </c:pt>
                <c:pt idx="17">
                  <c:v>2055.2952194100731</c:v>
                </c:pt>
                <c:pt idx="18">
                  <c:v>2047.3695041551184</c:v>
                </c:pt>
                <c:pt idx="19">
                  <c:v>1995.5861041754997</c:v>
                </c:pt>
                <c:pt idx="20">
                  <c:v>1961.990907206776</c:v>
                </c:pt>
                <c:pt idx="21">
                  <c:v>1928.2361178634383</c:v>
                </c:pt>
                <c:pt idx="22">
                  <c:v>1894.3202395710582</c:v>
                </c:pt>
                <c:pt idx="23">
                  <c:v>1860.2417546048814</c:v>
                </c:pt>
                <c:pt idx="24">
                  <c:v>1825.9991236894296</c:v>
                </c:pt>
                <c:pt idx="25">
                  <c:v>1792.7549377725668</c:v>
                </c:pt>
                <c:pt idx="26">
                  <c:v>1757.3863735672146</c:v>
                </c:pt>
                <c:pt idx="27">
                  <c:v>1722.6472788230353</c:v>
                </c:pt>
                <c:pt idx="28">
                  <c:v>1687.7362017757173</c:v>
                </c:pt>
                <c:pt idx="29">
                  <c:v>1652.6537063186304</c:v>
                </c:pt>
                <c:pt idx="30">
                  <c:v>1617.4425304760753</c:v>
                </c:pt>
                <c:pt idx="31">
                  <c:v>1581.9655092132803</c:v>
                </c:pt>
                <c:pt idx="32">
                  <c:v>1648.3529157049816</c:v>
                </c:pt>
                <c:pt idx="33">
                  <c:v>1634.6762937068095</c:v>
                </c:pt>
                <c:pt idx="34">
                  <c:v>1666.236516972165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5-4128-B6B4-E8FC8104AE7B}"/>
            </c:ext>
          </c:extLst>
        </c:ser>
        <c:ser>
          <c:idx val="3"/>
          <c:order val="3"/>
          <c:tx>
            <c:strRef>
              <c:f>'Talnagögn | Numerical Data'!$D$172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Data'!$H$172:$AV$172</c:f>
              <c:numCache>
                <c:formatCode>0</c:formatCode>
                <c:ptCount val="41"/>
                <c:pt idx="0">
                  <c:v>2.6585259182035306</c:v>
                </c:pt>
                <c:pt idx="1">
                  <c:v>14.595401584904028</c:v>
                </c:pt>
                <c:pt idx="2">
                  <c:v>14.517008994661659</c:v>
                </c:pt>
                <c:pt idx="3">
                  <c:v>14.53323299466166</c:v>
                </c:pt>
                <c:pt idx="4">
                  <c:v>14.554864994661667</c:v>
                </c:pt>
                <c:pt idx="5">
                  <c:v>14.554864994661667</c:v>
                </c:pt>
                <c:pt idx="6">
                  <c:v>18.134003449427794</c:v>
                </c:pt>
                <c:pt idx="7">
                  <c:v>18.196763449427785</c:v>
                </c:pt>
                <c:pt idx="8">
                  <c:v>18.508396066477744</c:v>
                </c:pt>
                <c:pt idx="9">
                  <c:v>18.521961399811083</c:v>
                </c:pt>
                <c:pt idx="10">
                  <c:v>18.521961399811083</c:v>
                </c:pt>
                <c:pt idx="11">
                  <c:v>18.917866399811075</c:v>
                </c:pt>
                <c:pt idx="12">
                  <c:v>19.365522399811042</c:v>
                </c:pt>
                <c:pt idx="13">
                  <c:v>19.552045733144382</c:v>
                </c:pt>
                <c:pt idx="14">
                  <c:v>19.584182399811034</c:v>
                </c:pt>
                <c:pt idx="15">
                  <c:v>19.44393671132331</c:v>
                </c:pt>
                <c:pt idx="16">
                  <c:v>21.60728372667279</c:v>
                </c:pt>
                <c:pt idx="17">
                  <c:v>20.494161746509487</c:v>
                </c:pt>
                <c:pt idx="18">
                  <c:v>20.538561427802428</c:v>
                </c:pt>
                <c:pt idx="19">
                  <c:v>21.029356724530317</c:v>
                </c:pt>
                <c:pt idx="20">
                  <c:v>21.158290146929598</c:v>
                </c:pt>
                <c:pt idx="21">
                  <c:v>15.686390391163126</c:v>
                </c:pt>
                <c:pt idx="22">
                  <c:v>15.723695057829779</c:v>
                </c:pt>
                <c:pt idx="23">
                  <c:v>15.804207057829778</c:v>
                </c:pt>
                <c:pt idx="24">
                  <c:v>16.069981783977006</c:v>
                </c:pt>
                <c:pt idx="25">
                  <c:v>16.181055815110437</c:v>
                </c:pt>
                <c:pt idx="26">
                  <c:v>14.727682777528576</c:v>
                </c:pt>
                <c:pt idx="27">
                  <c:v>14.859338689513962</c:v>
                </c:pt>
                <c:pt idx="28">
                  <c:v>14.793762384685564</c:v>
                </c:pt>
                <c:pt idx="29">
                  <c:v>15.279062184685536</c:v>
                </c:pt>
                <c:pt idx="30">
                  <c:v>16.32024494228526</c:v>
                </c:pt>
                <c:pt idx="31">
                  <c:v>16.762905784685447</c:v>
                </c:pt>
                <c:pt idx="32">
                  <c:v>17.11051745135212</c:v>
                </c:pt>
                <c:pt idx="33">
                  <c:v>17.149517784685422</c:v>
                </c:pt>
                <c:pt idx="34">
                  <c:v>17.149632836863123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5-4128-B6B4-E8FC8104AE7B}"/>
            </c:ext>
          </c:extLst>
        </c:ser>
        <c:ser>
          <c:idx val="5"/>
          <c:order val="4"/>
          <c:tx>
            <c:strRef>
              <c:f>'Talnagögn | Numerical Data'!$D$173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Data'!$H$173:$AV$173</c:f>
              <c:numCache>
                <c:formatCode>0</c:formatCode>
                <c:ptCount val="41"/>
                <c:pt idx="0">
                  <c:v>30.607000370728201</c:v>
                </c:pt>
                <c:pt idx="1">
                  <c:v>32.916770550106776</c:v>
                </c:pt>
                <c:pt idx="2">
                  <c:v>35.226540729484441</c:v>
                </c:pt>
                <c:pt idx="3">
                  <c:v>37.536310908863015</c:v>
                </c:pt>
                <c:pt idx="4">
                  <c:v>39.84608108824068</c:v>
                </c:pt>
                <c:pt idx="5">
                  <c:v>42.155851267619255</c:v>
                </c:pt>
                <c:pt idx="6">
                  <c:v>44.466140244851886</c:v>
                </c:pt>
                <c:pt idx="7">
                  <c:v>46.768101654970451</c:v>
                </c:pt>
                <c:pt idx="8">
                  <c:v>49.088573652826199</c:v>
                </c:pt>
                <c:pt idx="9">
                  <c:v>51.3953670041019</c:v>
                </c:pt>
                <c:pt idx="10">
                  <c:v>48.622962430826192</c:v>
                </c:pt>
                <c:pt idx="11">
                  <c:v>50.548104173562024</c:v>
                </c:pt>
                <c:pt idx="12">
                  <c:v>52.470686077548635</c:v>
                </c:pt>
                <c:pt idx="13">
                  <c:v>54.398324141700868</c:v>
                </c:pt>
                <c:pt idx="14">
                  <c:v>56.111717049471736</c:v>
                </c:pt>
                <c:pt idx="15">
                  <c:v>58.034931434503051</c:v>
                </c:pt>
                <c:pt idx="16">
                  <c:v>60.65528305337557</c:v>
                </c:pt>
                <c:pt idx="17">
                  <c:v>61.84189976890957</c:v>
                </c:pt>
                <c:pt idx="18">
                  <c:v>63.979033298388458</c:v>
                </c:pt>
                <c:pt idx="19">
                  <c:v>65.88447214720054</c:v>
                </c:pt>
                <c:pt idx="20">
                  <c:v>50.616807397479533</c:v>
                </c:pt>
                <c:pt idx="21">
                  <c:v>48.945145804830645</c:v>
                </c:pt>
                <c:pt idx="22">
                  <c:v>47.560741841224626</c:v>
                </c:pt>
                <c:pt idx="23">
                  <c:v>46.03947351728948</c:v>
                </c:pt>
                <c:pt idx="24">
                  <c:v>44.423864981987208</c:v>
                </c:pt>
                <c:pt idx="25">
                  <c:v>43.040364019391745</c:v>
                </c:pt>
                <c:pt idx="26">
                  <c:v>41.498367910940942</c:v>
                </c:pt>
                <c:pt idx="27">
                  <c:v>39.919356681767567</c:v>
                </c:pt>
                <c:pt idx="28">
                  <c:v>27.861142249306795</c:v>
                </c:pt>
                <c:pt idx="29">
                  <c:v>25.621925565550555</c:v>
                </c:pt>
                <c:pt idx="30">
                  <c:v>39.73540035554015</c:v>
                </c:pt>
                <c:pt idx="31">
                  <c:v>49.536949132187146</c:v>
                </c:pt>
                <c:pt idx="32">
                  <c:v>22.924044700903323</c:v>
                </c:pt>
                <c:pt idx="33">
                  <c:v>25.005070861631793</c:v>
                </c:pt>
                <c:pt idx="34">
                  <c:v>26.561501825801315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A5-4128-B6B4-E8FC8104AE7B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Data'!$H$177:$BU$177</c:f>
              <c:numCache>
                <c:formatCode>0</c:formatCode>
                <c:ptCount val="66"/>
                <c:pt idx="34">
                  <c:v>-534.16681294228749</c:v>
                </c:pt>
                <c:pt idx="35">
                  <c:v>-569.03313713696207</c:v>
                </c:pt>
                <c:pt idx="36">
                  <c:v>-607.88738159883576</c:v>
                </c:pt>
                <c:pt idx="37">
                  <c:v>-645.36999498431226</c:v>
                </c:pt>
                <c:pt idx="38">
                  <c:v>-679.37893378488252</c:v>
                </c:pt>
                <c:pt idx="39">
                  <c:v>-714.05461069371995</c:v>
                </c:pt>
                <c:pt idx="40">
                  <c:v>-752.09903438702497</c:v>
                </c:pt>
                <c:pt idx="41">
                  <c:v>-789.80569345516653</c:v>
                </c:pt>
                <c:pt idx="42">
                  <c:v>-826.66010230243558</c:v>
                </c:pt>
                <c:pt idx="43">
                  <c:v>-869.95668522307858</c:v>
                </c:pt>
                <c:pt idx="44">
                  <c:v>-910.98526056819503</c:v>
                </c:pt>
                <c:pt idx="45">
                  <c:v>-948.36229172077765</c:v>
                </c:pt>
                <c:pt idx="46">
                  <c:v>-988.28713278063663</c:v>
                </c:pt>
                <c:pt idx="47">
                  <c:v>-1028.324464626492</c:v>
                </c:pt>
                <c:pt idx="48">
                  <c:v>-1066.7369659405729</c:v>
                </c:pt>
                <c:pt idx="49">
                  <c:v>-1108.0312701916941</c:v>
                </c:pt>
                <c:pt idx="50">
                  <c:v>-1148.2109624656553</c:v>
                </c:pt>
                <c:pt idx="51">
                  <c:v>-1191.6314618479707</c:v>
                </c:pt>
                <c:pt idx="52">
                  <c:v>-1233.3537347775421</c:v>
                </c:pt>
                <c:pt idx="53">
                  <c:v>-1279.0524697967167</c:v>
                </c:pt>
                <c:pt idx="54">
                  <c:v>-1332.5210086059276</c:v>
                </c:pt>
                <c:pt idx="55">
                  <c:v>-1377.5163702847128</c:v>
                </c:pt>
                <c:pt idx="56">
                  <c:v>-1435.0245260504175</c:v>
                </c:pt>
                <c:pt idx="57">
                  <c:v>-1491.5272093328688</c:v>
                </c:pt>
                <c:pt idx="58">
                  <c:v>-1544.4247782579375</c:v>
                </c:pt>
                <c:pt idx="59">
                  <c:v>-1597.0856801245095</c:v>
                </c:pt>
                <c:pt idx="60">
                  <c:v>-1651.2351492616906</c:v>
                </c:pt>
                <c:pt idx="61">
                  <c:v>-1710.0169717905108</c:v>
                </c:pt>
                <c:pt idx="62">
                  <c:v>-1762.4804915476409</c:v>
                </c:pt>
                <c:pt idx="63">
                  <c:v>-1818.8844526584985</c:v>
                </c:pt>
                <c:pt idx="64">
                  <c:v>-1879.1976143178231</c:v>
                </c:pt>
                <c:pt idx="65">
                  <c:v>-1935.4876453727718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5-4128-B6B4-E8FC8104AE7B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33CAB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Data'!$H$179:$BU$179</c:f>
              <c:numCache>
                <c:formatCode>0</c:formatCode>
                <c:ptCount val="66"/>
                <c:pt idx="34">
                  <c:v>5040.1391397011794</c:v>
                </c:pt>
                <c:pt idx="35">
                  <c:v>4994.1040760182059</c:v>
                </c:pt>
                <c:pt idx="36">
                  <c:v>4902.1641688098025</c:v>
                </c:pt>
                <c:pt idx="37">
                  <c:v>4811.967182790655</c:v>
                </c:pt>
                <c:pt idx="38">
                  <c:v>4722.1421368866941</c:v>
                </c:pt>
                <c:pt idx="39">
                  <c:v>4637.0079481877783</c:v>
                </c:pt>
                <c:pt idx="40">
                  <c:v>4554.1185310343899</c:v>
                </c:pt>
                <c:pt idx="41">
                  <c:v>4525.6563029457475</c:v>
                </c:pt>
                <c:pt idx="42">
                  <c:v>4498.0187921256293</c:v>
                </c:pt>
                <c:pt idx="43">
                  <c:v>4474.1088057066208</c:v>
                </c:pt>
                <c:pt idx="44">
                  <c:v>4456.0220225751282</c:v>
                </c:pt>
                <c:pt idx="45">
                  <c:v>4444.1072533632268</c:v>
                </c:pt>
                <c:pt idx="46">
                  <c:v>4432.1888215139625</c:v>
                </c:pt>
                <c:pt idx="47">
                  <c:v>4453.5951649926656</c:v>
                </c:pt>
                <c:pt idx="48">
                  <c:v>4440.7179950480759</c:v>
                </c:pt>
                <c:pt idx="49">
                  <c:v>4427.895372646256</c:v>
                </c:pt>
                <c:pt idx="50">
                  <c:v>4416.0307258709563</c:v>
                </c:pt>
                <c:pt idx="51">
                  <c:v>4396.549331145874</c:v>
                </c:pt>
                <c:pt idx="52">
                  <c:v>4366.9007196051734</c:v>
                </c:pt>
                <c:pt idx="53">
                  <c:v>4341.7134874400117</c:v>
                </c:pt>
                <c:pt idx="54">
                  <c:v>4316.6356796604732</c:v>
                </c:pt>
                <c:pt idx="55">
                  <c:v>4287.8382025395686</c:v>
                </c:pt>
                <c:pt idx="56">
                  <c:v>4258.7664665506518</c:v>
                </c:pt>
                <c:pt idx="57">
                  <c:v>4229.2816261803828</c:v>
                </c:pt>
                <c:pt idx="58">
                  <c:v>4200.4789083160085</c:v>
                </c:pt>
                <c:pt idx="59">
                  <c:v>4170.1356076022576</c:v>
                </c:pt>
                <c:pt idx="60">
                  <c:v>4134.192589975024</c:v>
                </c:pt>
                <c:pt idx="61">
                  <c:v>4098.8463571113707</c:v>
                </c:pt>
                <c:pt idx="62">
                  <c:v>4065.3060426929064</c:v>
                </c:pt>
                <c:pt idx="63">
                  <c:v>4030.0733351019885</c:v>
                </c:pt>
                <c:pt idx="64">
                  <c:v>3998.2213902283852</c:v>
                </c:pt>
                <c:pt idx="65">
                  <c:v>3968.4177605580394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A5-4128-B6B4-E8FC8104AE7B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Data'!$H$178:$BU$178</c:f>
              <c:numCache>
                <c:formatCode>0</c:formatCode>
                <c:ptCount val="66"/>
                <c:pt idx="34">
                  <c:v>1666.236516972165</c:v>
                </c:pt>
                <c:pt idx="35">
                  <c:v>1594.4587382185848</c:v>
                </c:pt>
                <c:pt idx="36">
                  <c:v>1594.8360012393337</c:v>
                </c:pt>
                <c:pt idx="37">
                  <c:v>1595.2136194098721</c:v>
                </c:pt>
                <c:pt idx="38">
                  <c:v>1595.5915916577999</c:v>
                </c:pt>
                <c:pt idx="39">
                  <c:v>1596.5150624515557</c:v>
                </c:pt>
                <c:pt idx="40">
                  <c:v>1597.4388851924232</c:v>
                </c:pt>
                <c:pt idx="41">
                  <c:v>1598.3630588224655</c:v>
                </c:pt>
                <c:pt idx="42">
                  <c:v>1599.2875822885101</c:v>
                </c:pt>
                <c:pt idx="43">
                  <c:v>1600.2124545421163</c:v>
                </c:pt>
                <c:pt idx="44">
                  <c:v>1601.1376745395512</c:v>
                </c:pt>
                <c:pt idx="45">
                  <c:v>1603.3303451010356</c:v>
                </c:pt>
                <c:pt idx="46">
                  <c:v>1603.3501389867031</c:v>
                </c:pt>
                <c:pt idx="47">
                  <c:v>1604.2759401105181</c:v>
                </c:pt>
                <c:pt idx="48">
                  <c:v>1605.2020855277888</c:v>
                </c:pt>
                <c:pt idx="49">
                  <c:v>1606.1285742158796</c:v>
                </c:pt>
                <c:pt idx="50">
                  <c:v>1607.0554051567069</c:v>
                </c:pt>
                <c:pt idx="51">
                  <c:v>1607.982577336707</c:v>
                </c:pt>
                <c:pt idx="52">
                  <c:v>1604.7423536489155</c:v>
                </c:pt>
                <c:pt idx="53">
                  <c:v>1603.8614339293924</c:v>
                </c:pt>
                <c:pt idx="54">
                  <c:v>1602.0063265612391</c:v>
                </c:pt>
                <c:pt idx="55">
                  <c:v>1602.4301875977844</c:v>
                </c:pt>
                <c:pt idx="56">
                  <c:v>1602.8543848725997</c:v>
                </c:pt>
                <c:pt idx="57">
                  <c:v>1603.2789173987028</c:v>
                </c:pt>
                <c:pt idx="58">
                  <c:v>1603.7037841934498</c:v>
                </c:pt>
                <c:pt idx="59">
                  <c:v>1604.1289842785134</c:v>
                </c:pt>
                <c:pt idx="60">
                  <c:v>1604.5545166798518</c:v>
                </c:pt>
                <c:pt idx="61">
                  <c:v>1604.9803804276901</c:v>
                </c:pt>
                <c:pt idx="62">
                  <c:v>1605.4065745564901</c:v>
                </c:pt>
                <c:pt idx="63">
                  <c:v>1605.8330981049282</c:v>
                </c:pt>
                <c:pt idx="64">
                  <c:v>1606.2599501158713</c:v>
                </c:pt>
                <c:pt idx="65">
                  <c:v>1606.6871296363506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A5-4128-B6B4-E8FC8104AE7B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Data'!$H$180:$BU$180</c:f>
              <c:numCache>
                <c:formatCode>0</c:formatCode>
                <c:ptCount val="66"/>
                <c:pt idx="34">
                  <c:v>17.149632836863123</c:v>
                </c:pt>
                <c:pt idx="35">
                  <c:v>19.387797784685631</c:v>
                </c:pt>
                <c:pt idx="36">
                  <c:v>29.765277784685622</c:v>
                </c:pt>
                <c:pt idx="37">
                  <c:v>39.651532762744118</c:v>
                </c:pt>
                <c:pt idx="38">
                  <c:v>50.029012762744131</c:v>
                </c:pt>
                <c:pt idx="39">
                  <c:v>60.222016180082811</c:v>
                </c:pt>
                <c:pt idx="40">
                  <c:v>70.5384521800828</c:v>
                </c:pt>
                <c:pt idx="41">
                  <c:v>72.71246151341613</c:v>
                </c:pt>
                <c:pt idx="42">
                  <c:v>74.889697513416152</c:v>
                </c:pt>
                <c:pt idx="43">
                  <c:v>77.066933513416146</c:v>
                </c:pt>
                <c:pt idx="44">
                  <c:v>79.12465289807686</c:v>
                </c:pt>
                <c:pt idx="45">
                  <c:v>81.301888898076882</c:v>
                </c:pt>
                <c:pt idx="46">
                  <c:v>83.469875913076891</c:v>
                </c:pt>
                <c:pt idx="47">
                  <c:v>85.647111913076884</c:v>
                </c:pt>
                <c:pt idx="48">
                  <c:v>87.824347913076878</c:v>
                </c:pt>
                <c:pt idx="49">
                  <c:v>90.001583913076871</c:v>
                </c:pt>
                <c:pt idx="50">
                  <c:v>92.178819913076865</c:v>
                </c:pt>
                <c:pt idx="51">
                  <c:v>94.356055913076872</c:v>
                </c:pt>
                <c:pt idx="52">
                  <c:v>96.533291913076908</c:v>
                </c:pt>
                <c:pt idx="53">
                  <c:v>98.710527913076845</c:v>
                </c:pt>
                <c:pt idx="54">
                  <c:v>100.88776391307687</c:v>
                </c:pt>
                <c:pt idx="55">
                  <c:v>103.06499991307687</c:v>
                </c:pt>
                <c:pt idx="56">
                  <c:v>105.24223591307688</c:v>
                </c:pt>
                <c:pt idx="57">
                  <c:v>107.41947191307688</c:v>
                </c:pt>
                <c:pt idx="58">
                  <c:v>109.59670791307687</c:v>
                </c:pt>
                <c:pt idx="59">
                  <c:v>111.77394391307686</c:v>
                </c:pt>
                <c:pt idx="60">
                  <c:v>113.9511799130769</c:v>
                </c:pt>
                <c:pt idx="61">
                  <c:v>116.12841591307691</c:v>
                </c:pt>
                <c:pt idx="62">
                  <c:v>118.30565191307687</c:v>
                </c:pt>
                <c:pt idx="63">
                  <c:v>120.48288791307687</c:v>
                </c:pt>
                <c:pt idx="64">
                  <c:v>122.66012391307687</c:v>
                </c:pt>
                <c:pt idx="65">
                  <c:v>124.83735991307687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5-4128-B6B4-E8FC8104AE7B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4">
                  <c:v>26.561501825801315</c:v>
                </c:pt>
                <c:pt idx="35">
                  <c:v>32.763450946138619</c:v>
                </c:pt>
                <c:pt idx="36">
                  <c:v>32.757361256578406</c:v>
                </c:pt>
                <c:pt idx="37">
                  <c:v>32.719356057910773</c:v>
                </c:pt>
                <c:pt idx="38">
                  <c:v>32.647392415559807</c:v>
                </c:pt>
                <c:pt idx="39">
                  <c:v>32.629910369882964</c:v>
                </c:pt>
                <c:pt idx="40">
                  <c:v>32.598154332262311</c:v>
                </c:pt>
                <c:pt idx="41">
                  <c:v>32.58373048840167</c:v>
                </c:pt>
                <c:pt idx="42">
                  <c:v>32.547127426004408</c:v>
                </c:pt>
                <c:pt idx="43">
                  <c:v>32.598171997316058</c:v>
                </c:pt>
                <c:pt idx="44">
                  <c:v>32.604912718222295</c:v>
                </c:pt>
                <c:pt idx="45">
                  <c:v>32.584874475192009</c:v>
                </c:pt>
                <c:pt idx="46">
                  <c:v>32.607868729262918</c:v>
                </c:pt>
                <c:pt idx="47">
                  <c:v>32.629863214259785</c:v>
                </c:pt>
                <c:pt idx="48">
                  <c:v>32.610289275642572</c:v>
                </c:pt>
                <c:pt idx="49">
                  <c:v>32.599278699379283</c:v>
                </c:pt>
                <c:pt idx="50">
                  <c:v>32.610296674678466</c:v>
                </c:pt>
                <c:pt idx="51">
                  <c:v>32.585410491502444</c:v>
                </c:pt>
                <c:pt idx="52">
                  <c:v>32.574181024545396</c:v>
                </c:pt>
                <c:pt idx="53">
                  <c:v>32.580841707902437</c:v>
                </c:pt>
                <c:pt idx="54">
                  <c:v>32.614143355626766</c:v>
                </c:pt>
                <c:pt idx="55">
                  <c:v>32.622455265528515</c:v>
                </c:pt>
                <c:pt idx="56">
                  <c:v>32.644576098605285</c:v>
                </c:pt>
                <c:pt idx="57">
                  <c:v>32.677250055523473</c:v>
                </c:pt>
                <c:pt idx="58">
                  <c:v>32.674050479925427</c:v>
                </c:pt>
                <c:pt idx="59">
                  <c:v>32.589927176458332</c:v>
                </c:pt>
                <c:pt idx="60">
                  <c:v>32.564411347555506</c:v>
                </c:pt>
                <c:pt idx="61">
                  <c:v>32.520226787743923</c:v>
                </c:pt>
                <c:pt idx="62">
                  <c:v>32.487430154480535</c:v>
                </c:pt>
                <c:pt idx="63">
                  <c:v>32.477218848349821</c:v>
                </c:pt>
                <c:pt idx="64">
                  <c:v>32.470069405238064</c:v>
                </c:pt>
                <c:pt idx="65">
                  <c:v>32.467548121219806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A5-4128-B6B4-E8FC8104A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1503472222222223"/>
          <c:w val="0.1608635578583765"/>
          <c:h val="0.38462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863753506962993"/>
          <c:y val="9.6427417642873797E-2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9-4CFE-BC42-1549311B9247}"/>
              </c:ext>
            </c:extLst>
          </c:dPt>
          <c:dPt>
            <c:idx val="1"/>
            <c:bubble3D val="0"/>
            <c:spPr>
              <a:solidFill>
                <a:srgbClr val="33CAB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F9-4CFE-BC42-1549311B9247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F9-4CFE-BC42-1549311B9247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9F9-4CFE-BC42-1549311B9247}"/>
              </c:ext>
            </c:extLst>
          </c:dPt>
          <c:dLbls>
            <c:dLbl>
              <c:idx val="0"/>
              <c:layout>
                <c:manualLayout>
                  <c:x val="-0.21662760416666665"/>
                  <c:y val="-0.15581018518518519"/>
                </c:manualLayout>
              </c:layout>
              <c:tx>
                <c:rich>
                  <a:bodyPr/>
                  <a:lstStyle/>
                  <a:p>
                    <a:fld id="{72FEA1B2-033F-40C9-A6DA-0CDD3EBA7D5F}" type="CATEGORYNAME">
                      <a:rPr lang="en-US" sz="1000" b="1">
                        <a:latin typeface="+mn-lt"/>
                      </a:rPr>
                      <a:pPr/>
                      <a:t>[CATEGORY NAME]</a:t>
                    </a:fld>
                    <a:r>
                      <a:rPr lang="en-US" sz="1000" b="0" baseline="0">
                        <a:latin typeface="+mn-lt"/>
                      </a:rPr>
                      <a:t>
</a:t>
                    </a:r>
                    <a:fld id="{9215EFF8-4C2D-4507-8447-76D5C3D66336}" type="VALUE">
                      <a:rPr lang="en-US" sz="1000" b="0" baseline="0">
                        <a:latin typeface="+mn-lt"/>
                      </a:rPr>
                      <a:pPr/>
                      <a:t>[VALUE]</a:t>
                    </a:fld>
                    <a:r>
                      <a:rPr lang="en-US" sz="1000" b="0" baseline="0">
                        <a:latin typeface="+mn-lt"/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r>
                      <a:rPr lang="en-US" sz="1000" b="0" baseline="0">
                        <a:latin typeface="+mn-lt"/>
                      </a:rPr>
                      <a:t>
</a:t>
                    </a:r>
                    <a:fld id="{952A3017-7787-4C5F-B931-FD4AC4839DF2}" type="PERCENTAGE">
                      <a:rPr lang="en-US" sz="1000" b="0" baseline="0">
                        <a:latin typeface="+mn-lt"/>
                      </a:rPr>
                      <a:pPr/>
                      <a:t>[PERCENTAGE]</a:t>
                    </a:fld>
                    <a:endParaRPr lang="en-US" sz="1000" b="0" baseline="0">
                      <a:latin typeface="+mn-lt"/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9F9-4CFE-BC42-1549311B9247}"/>
                </c:ext>
              </c:extLst>
            </c:dLbl>
            <c:dLbl>
              <c:idx val="1"/>
              <c:layout>
                <c:manualLayout>
                  <c:x val="0.24598514310672615"/>
                  <c:y val="-0.3013376582830073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latin typeface="+mn-lt"/>
                      </a:rPr>
                      <a:pPr>
                        <a:defRPr sz="1000"/>
                      </a:pPr>
                      <a:t>[CATEGORY NAME]</a:t>
                    </a:fld>
                    <a:endParaRPr lang="en-US" sz="1000" b="1">
                      <a:latin typeface="+mn-lt"/>
                    </a:endParaRPr>
                  </a:p>
                  <a:p>
                    <a:pPr>
                      <a:defRPr sz="1000"/>
                    </a:pPr>
                    <a:fld id="{A31AE877-A66B-4442-BACF-AA9B6FB8EA0F}" type="VALUE">
                      <a:rPr lang="en-US" sz="1000">
                        <a:latin typeface="+mn-lt"/>
                      </a:rPr>
                      <a:pPr>
                        <a:defRPr sz="1000"/>
                      </a:pPr>
                      <a:t>[VALUE]</a:t>
                    </a:fld>
                    <a:r>
                      <a:rPr lang="en-US" sz="1000">
                        <a:latin typeface="+mn-lt"/>
                      </a:rPr>
                      <a:t> þús. tonn CO</a:t>
                    </a:r>
                    <a:r>
                      <a:rPr lang="en-US" sz="1000" baseline="-25000">
                        <a:latin typeface="+mn-lt"/>
                      </a:rPr>
                      <a:t>2</a:t>
                    </a:r>
                    <a:r>
                      <a:rPr lang="en-US" sz="1000">
                        <a:latin typeface="+mn-lt"/>
                      </a:rPr>
                      <a:t>-íg.</a:t>
                    </a:r>
                  </a:p>
                  <a:p>
                    <a:pPr>
                      <a:defRPr sz="1000"/>
                    </a:pPr>
                    <a:fld id="{06EFCD58-9F30-4E5D-97F0-78F3CB236A86}" type="PERCENTAGE">
                      <a:rPr lang="en-US" sz="1000">
                        <a:latin typeface="+mn-lt"/>
                      </a:rPr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9F9-4CFE-BC42-1549311B9247}"/>
                </c:ext>
              </c:extLst>
            </c:dLbl>
            <c:dLbl>
              <c:idx val="2"/>
              <c:layout>
                <c:manualLayout>
                  <c:x val="0.2433308219444118"/>
                  <c:y val="-2.55800667687466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>
                        <a:latin typeface="+mn-lt"/>
                      </a:rPr>
                      <a:pPr>
                        <a:defRPr sz="1000"/>
                      </a:pPr>
                      <a:t>[CATEGORY NAME]</a:t>
                    </a:fld>
                    <a:endParaRPr lang="en-US" sz="1000" b="1">
                      <a:latin typeface="+mn-lt"/>
                    </a:endParaRPr>
                  </a:p>
                  <a:p>
                    <a:pPr>
                      <a:defRPr sz="1000"/>
                    </a:pPr>
                    <a:fld id="{7D2C3F96-4904-4805-8DA0-52030DE51184}" type="VALUE">
                      <a:rPr lang="en-US" sz="1000">
                        <a:latin typeface="+mn-lt"/>
                      </a:rPr>
                      <a:pPr>
                        <a:defRPr sz="1000"/>
                      </a:pPr>
                      <a:t>[VALUE]</a:t>
                    </a:fld>
                    <a:r>
                      <a:rPr lang="en-US" sz="1000">
                        <a:latin typeface="+mn-lt"/>
                      </a:rPr>
                      <a:t> þús. tonn CO</a:t>
                    </a:r>
                    <a:r>
                      <a:rPr lang="en-US" sz="1000" baseline="-25000">
                        <a:latin typeface="+mn-lt"/>
                      </a:rPr>
                      <a:t>2</a:t>
                    </a:r>
                    <a:r>
                      <a:rPr lang="en-US" sz="1000">
                        <a:latin typeface="+mn-lt"/>
                      </a:rPr>
                      <a:t>-íg</a:t>
                    </a:r>
                  </a:p>
                  <a:p>
                    <a:pPr>
                      <a:defRPr sz="1000"/>
                    </a:pPr>
                    <a:fld id="{65A9E718-1933-4F6F-8EDD-AC8CEC1DFB29}" type="PERCENTAGE">
                      <a:rPr lang="en-US" sz="1000">
                        <a:latin typeface="+mn-lt"/>
                      </a:rPr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914315251247355"/>
                      <c:h val="0.220381852845154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9F9-4CFE-BC42-1549311B9247}"/>
                </c:ext>
              </c:extLst>
            </c:dLbl>
            <c:dLbl>
              <c:idx val="3"/>
              <c:layout>
                <c:manualLayout>
                  <c:x val="0.22996262754901903"/>
                  <c:y val="0.1309350405249261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>
                        <a:latin typeface="+mn-lt"/>
                      </a:rPr>
                      <a:pPr>
                        <a:defRPr sz="1000"/>
                      </a:pPr>
                      <a:t>[CATEGORY NAME]</a:t>
                    </a:fld>
                    <a:endParaRPr lang="en-US" sz="1000" b="1">
                      <a:latin typeface="+mn-lt"/>
                    </a:endParaRPr>
                  </a:p>
                  <a:p>
                    <a:pPr>
                      <a:defRPr sz="1000"/>
                    </a:pPr>
                    <a:fld id="{61225F9B-A1BF-4036-B034-D87DAEB6B9AE}" type="VALUE">
                      <a:rPr lang="en-US" sz="1000">
                        <a:latin typeface="+mn-lt"/>
                      </a:rPr>
                      <a:pPr>
                        <a:defRPr sz="1000"/>
                      </a:pPr>
                      <a:t>[VALUE]</a:t>
                    </a:fld>
                    <a:r>
                      <a:rPr lang="en-US" sz="1000">
                        <a:latin typeface="+mn-lt"/>
                      </a:rPr>
                      <a:t> þús. tonn CO</a:t>
                    </a:r>
                    <a:r>
                      <a:rPr lang="en-US" sz="1000" baseline="-25000">
                        <a:latin typeface="+mn-lt"/>
                      </a:rPr>
                      <a:t>2</a:t>
                    </a:r>
                    <a:r>
                      <a:rPr lang="en-US" sz="1000">
                        <a:latin typeface="+mn-lt"/>
                      </a:rPr>
                      <a:t>-íg.</a:t>
                    </a:r>
                  </a:p>
                  <a:p>
                    <a:pPr>
                      <a:defRPr sz="1000"/>
                    </a:pPr>
                    <a:fld id="{A6C5897A-C03A-4867-9127-FEE5F84E2546}" type="PERCENTAGE">
                      <a:rPr lang="en-US" sz="1000">
                        <a:latin typeface="+mn-lt"/>
                      </a:rPr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723138020833334"/>
                      <c:h val="0.17474282407407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9F9-4CFE-BC42-1549311B9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Emissions'!$E$713:$E$716</c:f>
              <c:strCache>
                <c:ptCount val="4"/>
                <c:pt idx="0">
                  <c:v>Urðun úrgangs</c:v>
                </c:pt>
                <c:pt idx="1">
                  <c:v>Jarðgerð</c:v>
                </c:pt>
                <c:pt idx="2">
                  <c:v>Brennsla og opinn bruni</c:v>
                </c:pt>
                <c:pt idx="3">
                  <c:v>Meðhöndlun skólps</c:v>
                </c:pt>
              </c:strCache>
            </c:strRef>
          </c:cat>
          <c:val>
            <c:numRef>
              <c:f>'Losun | Emissions'!$F$713:$F$716</c:f>
              <c:numCache>
                <c:formatCode>0.0</c:formatCode>
                <c:ptCount val="4"/>
                <c:pt idx="0" formatCode="0">
                  <c:v>203.07099512084417</c:v>
                </c:pt>
                <c:pt idx="1">
                  <c:v>6.4606265756631576</c:v>
                </c:pt>
                <c:pt idx="2">
                  <c:v>7.4720719590998144</c:v>
                </c:pt>
                <c:pt idx="3" formatCode="0">
                  <c:v>25.603799218887104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F9-4CFE-BC42-1549311B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6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68619791666673E-2"/>
          <c:y val="3.8217592592592595E-2"/>
          <c:w val="0.63757706064345709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Data'!$D$186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240.88962953125974</c:v>
                </c:pt>
                <c:pt idx="8">
                  <c:v>246.63814450721583</c:v>
                </c:pt>
                <c:pt idx="9">
                  <c:v>253.7277143866624</c:v>
                </c:pt>
                <c:pt idx="10">
                  <c:v>261.24044557277625</c:v>
                </c:pt>
                <c:pt idx="11">
                  <c:v>271.9323448960136</c:v>
                </c:pt>
                <c:pt idx="12">
                  <c:v>263.14387366754238</c:v>
                </c:pt>
                <c:pt idx="13">
                  <c:v>269.88948682740778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203.07099512084417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9-4243-ADE1-08ECACD7551C}"/>
            </c:ext>
          </c:extLst>
        </c:ser>
        <c:ser>
          <c:idx val="3"/>
          <c:order val="1"/>
          <c:tx>
            <c:strRef>
              <c:f>'Talnagögn | Numerical Data'!$D$189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Data'!$H$189:$AV$189</c15:sqref>
                  </c15:fullRef>
                </c:ext>
              </c:extLst>
              <c:f>'Talnagögn | Numerical Data'!$H$189:$AP$189</c:f>
              <c:numCache>
                <c:formatCode>0</c:formatCode>
                <c:ptCount val="35"/>
                <c:pt idx="0">
                  <c:v>24.047576337889112</c:v>
                </c:pt>
                <c:pt idx="1">
                  <c:v>24.082324148546199</c:v>
                </c:pt>
                <c:pt idx="2">
                  <c:v>23.769880042566744</c:v>
                </c:pt>
                <c:pt idx="3">
                  <c:v>25.358552288181052</c:v>
                </c:pt>
                <c:pt idx="4">
                  <c:v>23.511691913238295</c:v>
                </c:pt>
                <c:pt idx="5">
                  <c:v>24.369333034297899</c:v>
                </c:pt>
                <c:pt idx="6">
                  <c:v>29.130172213641544</c:v>
                </c:pt>
                <c:pt idx="7">
                  <c:v>30.794804437747093</c:v>
                </c:pt>
                <c:pt idx="8">
                  <c:v>25.087722092314785</c:v>
                </c:pt>
                <c:pt idx="9">
                  <c:v>25.711454733258368</c:v>
                </c:pt>
                <c:pt idx="10">
                  <c:v>28.141265524350526</c:v>
                </c:pt>
                <c:pt idx="11">
                  <c:v>27.97624795758481</c:v>
                </c:pt>
                <c:pt idx="12">
                  <c:v>29.680243880568412</c:v>
                </c:pt>
                <c:pt idx="13">
                  <c:v>27.534034938695097</c:v>
                </c:pt>
                <c:pt idx="14">
                  <c:v>24.878557508700041</c:v>
                </c:pt>
                <c:pt idx="15">
                  <c:v>23.651195574136402</c:v>
                </c:pt>
                <c:pt idx="16">
                  <c:v>20.933260445908438</c:v>
                </c:pt>
                <c:pt idx="17">
                  <c:v>22.094069009775609</c:v>
                </c:pt>
                <c:pt idx="18">
                  <c:v>20.806926058186317</c:v>
                </c:pt>
                <c:pt idx="19">
                  <c:v>19.594887741361717</c:v>
                </c:pt>
                <c:pt idx="20">
                  <c:v>18.977178594716747</c:v>
                </c:pt>
                <c:pt idx="21">
                  <c:v>19.910738235913499</c:v>
                </c:pt>
                <c:pt idx="22">
                  <c:v>23.28835333692939</c:v>
                </c:pt>
                <c:pt idx="23">
                  <c:v>22.529173664781787</c:v>
                </c:pt>
                <c:pt idx="24">
                  <c:v>20.333615269107682</c:v>
                </c:pt>
                <c:pt idx="25">
                  <c:v>23.622353421286604</c:v>
                </c:pt>
                <c:pt idx="26">
                  <c:v>20.919392666383892</c:v>
                </c:pt>
                <c:pt idx="27">
                  <c:v>22.831786161708315</c:v>
                </c:pt>
                <c:pt idx="28">
                  <c:v>24.656019328569592</c:v>
                </c:pt>
                <c:pt idx="29">
                  <c:v>24.820520469234452</c:v>
                </c:pt>
                <c:pt idx="30">
                  <c:v>21.371358686044104</c:v>
                </c:pt>
                <c:pt idx="31">
                  <c:v>23.915745683132545</c:v>
                </c:pt>
                <c:pt idx="32">
                  <c:v>21.146687681680596</c:v>
                </c:pt>
                <c:pt idx="33">
                  <c:v>23.371421938971139</c:v>
                </c:pt>
                <c:pt idx="34">
                  <c:v>25.603799218887104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9-4243-ADE1-08ECACD7551C}"/>
            </c:ext>
          </c:extLst>
        </c:ser>
        <c:ser>
          <c:idx val="2"/>
          <c:order val="2"/>
          <c:tx>
            <c:strRef>
              <c:f>'Talnagögn | Numerical Data'!$D$188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Data'!$H$188:$AV$188</c15:sqref>
                  </c15:fullRef>
                </c:ext>
              </c:extLst>
              <c:f>'Talnagögn | Numerical Data'!$H$188:$AP$188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9-4243-ADE1-08ECACD7551C}"/>
            </c:ext>
          </c:extLst>
        </c:ser>
        <c:ser>
          <c:idx val="1"/>
          <c:order val="3"/>
          <c:tx>
            <c:strRef>
              <c:f>'Talnagögn | Numerical Data'!$D$187</c:f>
              <c:strCache>
                <c:ptCount val="1"/>
                <c:pt idx="0">
                  <c:v>Jarðgerð</c:v>
                </c:pt>
              </c:strCache>
            </c:strRef>
          </c:tx>
          <c:spPr>
            <a:solidFill>
              <a:srgbClr val="33CA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7.4024912982947377</c:v>
                </c:pt>
                <c:pt idx="33" formatCode="0.0">
                  <c:v>8.2540954813473668</c:v>
                </c:pt>
                <c:pt idx="34" formatCode="0.0">
                  <c:v>6.4606265756631576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9-4243-ADE1-08ECACD7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84302891967113"/>
          <c:y val="0.34320833333333334"/>
          <c:w val="0.21537552247372491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378304233663562"/>
          <c:h val="0.80690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3-4F61-8A27-0ADF77550224}"/>
            </c:ext>
          </c:extLst>
        </c:ser>
        <c:ser>
          <c:idx val="1"/>
          <c:order val="1"/>
          <c:tx>
            <c:strRef>
              <c:f>'Talnagögn | Numerical Data'!$D$201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323.8001434008101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3-4F61-8A27-0ADF7755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828623899627833"/>
          <c:y val="0.4113148148148148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5106999455026"/>
          <c:y val="4.7037037037037037E-2"/>
          <c:w val="0.63620742807118424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Alþjóðaflug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7D-4D7C-9402-2648F19A0CFF}"/>
            </c:ext>
          </c:extLst>
        </c:ser>
        <c:ser>
          <c:idx val="1"/>
          <c:order val="1"/>
          <c:tx>
            <c:strRef>
              <c:f>'Talnagögn | Numerical Data'!$D$201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323.8001434008101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7D-4D7C-9402-2648F19A0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00217672183589"/>
          <c:y val="0.40543518518518518"/>
          <c:w val="0.16288288238061577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Data'!$D$199</c:f>
              <c:strCache>
                <c:ptCount val="1"/>
                <c:pt idx="0">
                  <c:v>Söguleg losun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Data'!$H$202:$AV$202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  <c:pt idx="34">
                  <c:v>1330.8567918985757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F-464B-B8FC-F386046BB9B9}"/>
            </c:ext>
          </c:extLst>
        </c:ser>
        <c:ser>
          <c:idx val="5"/>
          <c:order val="1"/>
          <c:tx>
            <c:strRef>
              <c:f>'Talnagögn | Numerical Data'!$D$203</c:f>
              <c:strCache>
                <c:ptCount val="1"/>
                <c:pt idx="0">
                  <c:v>Sviðsmynd byggð á aðgerðum stjórvalda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Data'!$H$206:$BU$206</c:f>
              <c:numCache>
                <c:formatCode>0</c:formatCode>
                <c:ptCount val="66"/>
                <c:pt idx="34">
                  <c:v>1330.8567918985757</c:v>
                </c:pt>
                <c:pt idx="35">
                  <c:v>1382.7367001667367</c:v>
                </c:pt>
                <c:pt idx="36">
                  <c:v>1432.0249056201665</c:v>
                </c:pt>
                <c:pt idx="37">
                  <c:v>1480.0327932656871</c:v>
                </c:pt>
                <c:pt idx="38">
                  <c:v>1526.4425406507805</c:v>
                </c:pt>
                <c:pt idx="39">
                  <c:v>1571.8860670192696</c:v>
                </c:pt>
                <c:pt idx="40">
                  <c:v>1616.3564861240027</c:v>
                </c:pt>
                <c:pt idx="41">
                  <c:v>1628.9124409961039</c:v>
                </c:pt>
                <c:pt idx="42">
                  <c:v>1645.7721519881366</c:v>
                </c:pt>
                <c:pt idx="43">
                  <c:v>1660.3963676555024</c:v>
                </c:pt>
                <c:pt idx="44">
                  <c:v>1673.346870668179</c:v>
                </c:pt>
                <c:pt idx="45">
                  <c:v>1685.1606220714552</c:v>
                </c:pt>
                <c:pt idx="46">
                  <c:v>1695.7152841133477</c:v>
                </c:pt>
                <c:pt idx="47">
                  <c:v>1704.8889157552326</c:v>
                </c:pt>
                <c:pt idx="48">
                  <c:v>1712.1848888996228</c:v>
                </c:pt>
                <c:pt idx="49">
                  <c:v>1717.4448835332564</c:v>
                </c:pt>
                <c:pt idx="50">
                  <c:v>1720.7888985735931</c:v>
                </c:pt>
                <c:pt idx="51">
                  <c:v>1721.069121997848</c:v>
                </c:pt>
                <c:pt idx="52">
                  <c:v>1718.9964825778029</c:v>
                </c:pt>
                <c:pt idx="53">
                  <c:v>1714.3754363382509</c:v>
                </c:pt>
                <c:pt idx="54">
                  <c:v>1707.1015951181357</c:v>
                </c:pt>
                <c:pt idx="55">
                  <c:v>1697.0269407991357</c:v>
                </c:pt>
                <c:pt idx="56">
                  <c:v>1684.2643884006438</c:v>
                </c:pt>
                <c:pt idx="57">
                  <c:v>1668.9111615331155</c:v>
                </c:pt>
                <c:pt idx="58">
                  <c:v>1651.2556651596331</c:v>
                </c:pt>
                <c:pt idx="59">
                  <c:v>1631.5541269218245</c:v>
                </c:pt>
                <c:pt idx="60">
                  <c:v>1611.3620339588952</c:v>
                </c:pt>
                <c:pt idx="61">
                  <c:v>1587.6669258189722</c:v>
                </c:pt>
                <c:pt idx="62">
                  <c:v>1564.3329084911668</c:v>
                </c:pt>
                <c:pt idx="63">
                  <c:v>1541.2725700635403</c:v>
                </c:pt>
                <c:pt idx="64">
                  <c:v>1519.8701163846511</c:v>
                </c:pt>
                <c:pt idx="65">
                  <c:v>1499.7046188207567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F-464B-B8FC-F386046BB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75668718437241"/>
          <c:y val="0.3127869421920268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Data'!$D$200</c:f>
              <c:strCache>
                <c:ptCount val="1"/>
                <c:pt idx="0">
                  <c:v>Alþjóðaflug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Data'!$H$200:$AO$200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9-4926-A88C-04035F71D138}"/>
            </c:ext>
          </c:extLst>
        </c:ser>
        <c:ser>
          <c:idx val="2"/>
          <c:order val="1"/>
          <c:tx>
            <c:strRef>
              <c:f>'Talnagögn | Numerical Data'!$D$201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Data'!$H$201:$AO$201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9-4926-A88C-04035F71D138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Data'!$H$204:$BU$204</c:f>
              <c:numCache>
                <c:formatCode>0</c:formatCode>
                <c:ptCount val="66"/>
                <c:pt idx="34">
                  <c:v>1007.0566484977654</c:v>
                </c:pt>
                <c:pt idx="35">
                  <c:v>1045.2791915999999</c:v>
                </c:pt>
                <c:pt idx="36">
                  <c:v>1084.6757325599999</c:v>
                </c:pt>
                <c:pt idx="37">
                  <c:v>1123.1191314</c:v>
                </c:pt>
                <c:pt idx="38">
                  <c:v>1160.2916740799999</c:v>
                </c:pt>
                <c:pt idx="39">
                  <c:v>1196.8287886800001</c:v>
                </c:pt>
                <c:pt idx="40">
                  <c:v>1232.7304752</c:v>
                </c:pt>
                <c:pt idx="41">
                  <c:v>1248.6161772</c:v>
                </c:pt>
                <c:pt idx="42">
                  <c:v>1263.5487370800001</c:v>
                </c:pt>
                <c:pt idx="43">
                  <c:v>1276.5750127200001</c:v>
                </c:pt>
                <c:pt idx="44">
                  <c:v>1288.6481462400002</c:v>
                </c:pt>
                <c:pt idx="45">
                  <c:v>1300.4035657200002</c:v>
                </c:pt>
                <c:pt idx="46">
                  <c:v>1311.5235571199999</c:v>
                </c:pt>
                <c:pt idx="47">
                  <c:v>1322.3258344800001</c:v>
                </c:pt>
                <c:pt idx="48">
                  <c:v>1332.17496972</c:v>
                </c:pt>
                <c:pt idx="49">
                  <c:v>1341.3886768799998</c:v>
                </c:pt>
                <c:pt idx="50">
                  <c:v>1350.28467</c:v>
                </c:pt>
                <c:pt idx="51">
                  <c:v>1357.90980696</c:v>
                </c:pt>
                <c:pt idx="52">
                  <c:v>1364.8995158400003</c:v>
                </c:pt>
                <c:pt idx="53">
                  <c:v>1371.25379664</c:v>
                </c:pt>
                <c:pt idx="54">
                  <c:v>1377.2903634000002</c:v>
                </c:pt>
                <c:pt idx="55">
                  <c:v>1382.6915020800002</c:v>
                </c:pt>
                <c:pt idx="56">
                  <c:v>1387.7749267199999</c:v>
                </c:pt>
                <c:pt idx="57">
                  <c:v>1392.2229232800003</c:v>
                </c:pt>
                <c:pt idx="58">
                  <c:v>1396.03549176</c:v>
                </c:pt>
                <c:pt idx="59">
                  <c:v>1399.2126321599999</c:v>
                </c:pt>
                <c:pt idx="60">
                  <c:v>1402.3897725600002</c:v>
                </c:pt>
                <c:pt idx="61">
                  <c:v>1402.7074866</c:v>
                </c:pt>
                <c:pt idx="62">
                  <c:v>1402.7074866</c:v>
                </c:pt>
                <c:pt idx="63">
                  <c:v>1401.7543444800001</c:v>
                </c:pt>
                <c:pt idx="64">
                  <c:v>1400.8012023600002</c:v>
                </c:pt>
                <c:pt idx="65">
                  <c:v>1399.2126321599999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9-4926-A88C-04035F71D138}"/>
            </c:ext>
          </c:extLst>
        </c:ser>
        <c:ser>
          <c:idx val="3"/>
          <c:order val="3"/>
          <c:tx>
            <c:v>Flug WAM</c:v>
          </c:tx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99-4926-A88C-04035F71D138}"/>
            </c:ext>
          </c:extLst>
        </c:ser>
        <c:ser>
          <c:idx val="4"/>
          <c:order val="4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Data'!$H$205:$BU$205</c:f>
              <c:numCache>
                <c:formatCode>0</c:formatCode>
                <c:ptCount val="66"/>
                <c:pt idx="34">
                  <c:v>323.8001434008101</c:v>
                </c:pt>
                <c:pt idx="35">
                  <c:v>337.45750856673669</c:v>
                </c:pt>
                <c:pt idx="36">
                  <c:v>347.34917306016644</c:v>
                </c:pt>
                <c:pt idx="37">
                  <c:v>356.91366186568712</c:v>
                </c:pt>
                <c:pt idx="38">
                  <c:v>366.15086657078058</c:v>
                </c:pt>
                <c:pt idx="39">
                  <c:v>375.05727833926949</c:v>
                </c:pt>
                <c:pt idx="40">
                  <c:v>383.62601092400291</c:v>
                </c:pt>
                <c:pt idx="41">
                  <c:v>380.29626379610386</c:v>
                </c:pt>
                <c:pt idx="42">
                  <c:v>382.22341490813642</c:v>
                </c:pt>
                <c:pt idx="43">
                  <c:v>383.82135493550254</c:v>
                </c:pt>
                <c:pt idx="44">
                  <c:v>384.6987244281791</c:v>
                </c:pt>
                <c:pt idx="45">
                  <c:v>384.75705635145488</c:v>
                </c:pt>
                <c:pt idx="46">
                  <c:v>384.19172699334769</c:v>
                </c:pt>
                <c:pt idx="47">
                  <c:v>382.56308127523278</c:v>
                </c:pt>
                <c:pt idx="48">
                  <c:v>380.00991917962256</c:v>
                </c:pt>
                <c:pt idx="49">
                  <c:v>376.05620665325642</c:v>
                </c:pt>
                <c:pt idx="50">
                  <c:v>370.50422857359297</c:v>
                </c:pt>
                <c:pt idx="51">
                  <c:v>363.15931503784782</c:v>
                </c:pt>
                <c:pt idx="52">
                  <c:v>354.0969667378028</c:v>
                </c:pt>
                <c:pt idx="53">
                  <c:v>343.12163969825082</c:v>
                </c:pt>
                <c:pt idx="54">
                  <c:v>329.81123171813579</c:v>
                </c:pt>
                <c:pt idx="55">
                  <c:v>314.33543871913565</c:v>
                </c:pt>
                <c:pt idx="56">
                  <c:v>296.48946168064384</c:v>
                </c:pt>
                <c:pt idx="57">
                  <c:v>276.68823825311523</c:v>
                </c:pt>
                <c:pt idx="58">
                  <c:v>255.22017339963301</c:v>
                </c:pt>
                <c:pt idx="59">
                  <c:v>232.34149476182446</c:v>
                </c:pt>
                <c:pt idx="60">
                  <c:v>208.97226139889511</c:v>
                </c:pt>
                <c:pt idx="61">
                  <c:v>184.95943921897228</c:v>
                </c:pt>
                <c:pt idx="62">
                  <c:v>161.6254218911667</c:v>
                </c:pt>
                <c:pt idx="63">
                  <c:v>139.51822558354039</c:v>
                </c:pt>
                <c:pt idx="64">
                  <c:v>119.06891402465108</c:v>
                </c:pt>
                <c:pt idx="65">
                  <c:v>100.49198666075667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99-4926-A88C-04035F71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3501354448341849"/>
          <c:y val="0.416184199586559"/>
          <c:w val="0.16918519540209312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4542076847821939"/>
          <c:h val="0.88088796296296301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'Talnagögn | Numerical Data'!$D$140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Data'!$H$140:$AV$140</c15:sqref>
                  </c15:fullRef>
                </c:ext>
              </c:extLst>
              <c:f>'Talnagögn | Numerical Data'!$H$140:$AP$140</c:f>
              <c:numCache>
                <c:formatCode>0</c:formatCode>
                <c:ptCount val="35"/>
                <c:pt idx="0">
                  <c:v>147.78433438074271</c:v>
                </c:pt>
                <c:pt idx="1">
                  <c:v>155.1034401373629</c:v>
                </c:pt>
                <c:pt idx="2">
                  <c:v>160.01747578747319</c:v>
                </c:pt>
                <c:pt idx="3">
                  <c:v>162.48122654233654</c:v>
                </c:pt>
                <c:pt idx="4">
                  <c:v>167.42731385476205</c:v>
                </c:pt>
                <c:pt idx="5">
                  <c:v>170.26374946659834</c:v>
                </c:pt>
                <c:pt idx="6">
                  <c:v>173.20192972193922</c:v>
                </c:pt>
                <c:pt idx="7">
                  <c:v>174.90895303512195</c:v>
                </c:pt>
                <c:pt idx="8">
                  <c:v>178.85136386056024</c:v>
                </c:pt>
                <c:pt idx="9">
                  <c:v>179.55019036542171</c:v>
                </c:pt>
                <c:pt idx="10">
                  <c:v>180.46417033325378</c:v>
                </c:pt>
                <c:pt idx="11">
                  <c:v>180.43153220041413</c:v>
                </c:pt>
                <c:pt idx="12">
                  <c:v>182.68568553721423</c:v>
                </c:pt>
                <c:pt idx="13">
                  <c:v>185.40865168380728</c:v>
                </c:pt>
                <c:pt idx="14">
                  <c:v>191.75258181088822</c:v>
                </c:pt>
                <c:pt idx="15">
                  <c:v>195.74478757481128</c:v>
                </c:pt>
                <c:pt idx="16">
                  <c:v>196.08180482066297</c:v>
                </c:pt>
                <c:pt idx="17">
                  <c:v>196.86351367175919</c:v>
                </c:pt>
                <c:pt idx="18">
                  <c:v>197.35277738943344</c:v>
                </c:pt>
                <c:pt idx="19">
                  <c:v>196.39297126921491</c:v>
                </c:pt>
                <c:pt idx="20">
                  <c:v>195.50692931706621</c:v>
                </c:pt>
                <c:pt idx="21">
                  <c:v>194.62163188317825</c:v>
                </c:pt>
                <c:pt idx="22">
                  <c:v>193.773373552306</c:v>
                </c:pt>
                <c:pt idx="23">
                  <c:v>193.42284271097753</c:v>
                </c:pt>
                <c:pt idx="24">
                  <c:v>192.69430944887628</c:v>
                </c:pt>
                <c:pt idx="25">
                  <c:v>192.03452907089306</c:v>
                </c:pt>
                <c:pt idx="26">
                  <c:v>191.2985802417933</c:v>
                </c:pt>
                <c:pt idx="27">
                  <c:v>190.80105963330715</c:v>
                </c:pt>
                <c:pt idx="28">
                  <c:v>190.51590282433983</c:v>
                </c:pt>
                <c:pt idx="29">
                  <c:v>190.2424512270801</c:v>
                </c:pt>
                <c:pt idx="30">
                  <c:v>190.10872324407484</c:v>
                </c:pt>
                <c:pt idx="31">
                  <c:v>189.73858323895246</c:v>
                </c:pt>
                <c:pt idx="32">
                  <c:v>190.78654830948304</c:v>
                </c:pt>
                <c:pt idx="33">
                  <c:v>191.09863759276044</c:v>
                </c:pt>
                <c:pt idx="34">
                  <c:v>191.77623947103135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A-4737-B5F6-82AF82752BD8}"/>
            </c:ext>
          </c:extLst>
        </c:ser>
        <c:ser>
          <c:idx val="2"/>
          <c:order val="1"/>
          <c:tx>
            <c:strRef>
              <c:f>'Talnagögn | Numerical Data'!$D$128</c:f>
              <c:strCache>
                <c:ptCount val="1"/>
                <c:pt idx="0">
                  <c:v>Nautgripir</c:v>
                </c:pt>
              </c:strCache>
            </c:strRef>
          </c:tx>
          <c:spPr>
            <a:solidFill>
              <a:srgbClr val="99E5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Data'!$H$128:$AV$128</c15:sqref>
                  </c15:fullRef>
                </c:ext>
              </c:extLst>
              <c:f>'Talnagögn | Numerical Data'!$H$128:$AP$128</c:f>
              <c:numCache>
                <c:formatCode>0</c:formatCode>
                <c:ptCount val="35"/>
                <c:pt idx="0">
                  <c:v>173.2082881127557</c:v>
                </c:pt>
                <c:pt idx="1">
                  <c:v>176.13494413704268</c:v>
                </c:pt>
                <c:pt idx="2">
                  <c:v>169.1815899605329</c:v>
                </c:pt>
                <c:pt idx="3">
                  <c:v>167.22690871421406</c:v>
                </c:pt>
                <c:pt idx="4">
                  <c:v>164.44503853594637</c:v>
                </c:pt>
                <c:pt idx="5">
                  <c:v>165.01014662208723</c:v>
                </c:pt>
                <c:pt idx="6">
                  <c:v>166.94757541142062</c:v>
                </c:pt>
                <c:pt idx="7">
                  <c:v>164.25865238265635</c:v>
                </c:pt>
                <c:pt idx="8">
                  <c:v>167.57158158381415</c:v>
                </c:pt>
                <c:pt idx="9">
                  <c:v>164.15815745135478</c:v>
                </c:pt>
                <c:pt idx="10">
                  <c:v>159.64545393427244</c:v>
                </c:pt>
                <c:pt idx="11">
                  <c:v>156.60335015218482</c:v>
                </c:pt>
                <c:pt idx="12">
                  <c:v>151.41649251773714</c:v>
                </c:pt>
                <c:pt idx="13">
                  <c:v>148.36174441488282</c:v>
                </c:pt>
                <c:pt idx="14">
                  <c:v>145.52541754927009</c:v>
                </c:pt>
                <c:pt idx="15">
                  <c:v>146.92449924951751</c:v>
                </c:pt>
                <c:pt idx="16">
                  <c:v>154.32155799776018</c:v>
                </c:pt>
                <c:pt idx="17">
                  <c:v>160.65424061286876</c:v>
                </c:pt>
                <c:pt idx="18">
                  <c:v>163.83356697718565</c:v>
                </c:pt>
                <c:pt idx="19">
                  <c:v>166.34881710438739</c:v>
                </c:pt>
                <c:pt idx="20">
                  <c:v>162.39668440518116</c:v>
                </c:pt>
                <c:pt idx="21">
                  <c:v>162.21678598696306</c:v>
                </c:pt>
                <c:pt idx="22">
                  <c:v>155.40403685211453</c:v>
                </c:pt>
                <c:pt idx="23">
                  <c:v>151.98670280654432</c:v>
                </c:pt>
                <c:pt idx="24">
                  <c:v>165.30682098285826</c:v>
                </c:pt>
                <c:pt idx="25">
                  <c:v>175.60291927201141</c:v>
                </c:pt>
                <c:pt idx="26">
                  <c:v>177.62803871178545</c:v>
                </c:pt>
                <c:pt idx="27">
                  <c:v>178.22213921065969</c:v>
                </c:pt>
                <c:pt idx="28">
                  <c:v>179.78951030376444</c:v>
                </c:pt>
                <c:pt idx="29">
                  <c:v>180.37878012629497</c:v>
                </c:pt>
                <c:pt idx="30">
                  <c:v>179.62638310496561</c:v>
                </c:pt>
                <c:pt idx="31">
                  <c:v>181.40982652541112</c:v>
                </c:pt>
                <c:pt idx="32">
                  <c:v>185.40157917112089</c:v>
                </c:pt>
                <c:pt idx="33">
                  <c:v>180.19437211405082</c:v>
                </c:pt>
                <c:pt idx="34">
                  <c:v>179.74200260372518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A-4737-B5F6-82AF82752BD8}"/>
            </c:ext>
          </c:extLst>
        </c:ser>
        <c:ser>
          <c:idx val="6"/>
          <c:order val="2"/>
          <c:tx>
            <c:strRef>
              <c:f>'Talnagögn | Numerical Data'!$D$132</c:f>
              <c:strCache>
                <c:ptCount val="1"/>
                <c:pt idx="0">
                  <c:v>Sauðfé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213.79620475122289</c:v>
                </c:pt>
                <c:pt idx="1">
                  <c:v>198.57603423815129</c:v>
                </c:pt>
                <c:pt idx="2">
                  <c:v>188.93849790087677</c:v>
                </c:pt>
                <c:pt idx="3">
                  <c:v>189.15549903038888</c:v>
                </c:pt>
                <c:pt idx="4">
                  <c:v>192.62147185083415</c:v>
                </c:pt>
                <c:pt idx="5">
                  <c:v>176.53633570572413</c:v>
                </c:pt>
                <c:pt idx="6">
                  <c:v>178.14897962814231</c:v>
                </c:pt>
                <c:pt idx="7">
                  <c:v>182.47594111291835</c:v>
                </c:pt>
                <c:pt idx="8">
                  <c:v>187.94057943260438</c:v>
                </c:pt>
                <c:pt idx="9">
                  <c:v>186.38033941627612</c:v>
                </c:pt>
                <c:pt idx="10">
                  <c:v>177.86219632131392</c:v>
                </c:pt>
                <c:pt idx="11">
                  <c:v>180.25925118118172</c:v>
                </c:pt>
                <c:pt idx="12">
                  <c:v>178.84964544722772</c:v>
                </c:pt>
                <c:pt idx="13">
                  <c:v>176.04453709093355</c:v>
                </c:pt>
                <c:pt idx="14">
                  <c:v>172.77316797462572</c:v>
                </c:pt>
                <c:pt idx="15">
                  <c:v>172.08146148046555</c:v>
                </c:pt>
                <c:pt idx="16">
                  <c:v>173.17914594345555</c:v>
                </c:pt>
                <c:pt idx="17">
                  <c:v>173.59766004706646</c:v>
                </c:pt>
                <c:pt idx="18">
                  <c:v>174.91013003952318</c:v>
                </c:pt>
                <c:pt idx="19">
                  <c:v>179.72609831895696</c:v>
                </c:pt>
                <c:pt idx="20">
                  <c:v>183.46664310640563</c:v>
                </c:pt>
                <c:pt idx="21">
                  <c:v>181.20676929049841</c:v>
                </c:pt>
                <c:pt idx="22">
                  <c:v>179.78558345516382</c:v>
                </c:pt>
                <c:pt idx="23">
                  <c:v>177.04389927235184</c:v>
                </c:pt>
                <c:pt idx="24">
                  <c:v>183.79760808487481</c:v>
                </c:pt>
                <c:pt idx="25">
                  <c:v>178.33487796453787</c:v>
                </c:pt>
                <c:pt idx="26">
                  <c:v>178.88208433641182</c:v>
                </c:pt>
                <c:pt idx="27">
                  <c:v>171.43385839765807</c:v>
                </c:pt>
                <c:pt idx="28">
                  <c:v>162.75803896719259</c:v>
                </c:pt>
                <c:pt idx="29">
                  <c:v>151.93599729697166</c:v>
                </c:pt>
                <c:pt idx="30">
                  <c:v>146.02890410725328</c:v>
                </c:pt>
                <c:pt idx="31">
                  <c:v>145.37293718975988</c:v>
                </c:pt>
                <c:pt idx="32">
                  <c:v>138.78799240989778</c:v>
                </c:pt>
                <c:pt idx="33">
                  <c:v>135.63763262320685</c:v>
                </c:pt>
                <c:pt idx="34">
                  <c:v>130.38455090171291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5A-4737-B5F6-82AF82752BD8}"/>
            </c:ext>
          </c:extLst>
        </c:ser>
        <c:ser>
          <c:idx val="0"/>
          <c:order val="3"/>
          <c:tx>
            <c:strRef>
              <c:f>'Talnagögn | Numerical Data'!$D$121</c:f>
              <c:strCache>
                <c:ptCount val="1"/>
                <c:pt idx="0">
                  <c:v>Áburðarnotkun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Data'!$H$121:$AV$121</c15:sqref>
                  </c15:fullRef>
                </c:ext>
              </c:extLst>
              <c:f>'Talnagögn | Numerical Data'!$H$121:$AP$121</c:f>
              <c:numCache>
                <c:formatCode>0</c:formatCode>
                <c:ptCount val="35"/>
                <c:pt idx="0">
                  <c:v>124.77722452522337</c:v>
                </c:pt>
                <c:pt idx="1">
                  <c:v>121.61814011466095</c:v>
                </c:pt>
                <c:pt idx="2">
                  <c:v>112.52821422088707</c:v>
                </c:pt>
                <c:pt idx="3">
                  <c:v>115.7265758757095</c:v>
                </c:pt>
                <c:pt idx="4">
                  <c:v>118.38024369247577</c:v>
                </c:pt>
                <c:pt idx="5">
                  <c:v>115.99963142813925</c:v>
                </c:pt>
                <c:pt idx="6">
                  <c:v>122.40335724672295</c:v>
                </c:pt>
                <c:pt idx="7">
                  <c:v>120.00823617740727</c:v>
                </c:pt>
                <c:pt idx="8">
                  <c:v>121.79350056304042</c:v>
                </c:pt>
                <c:pt idx="9">
                  <c:v>126.84018153000679</c:v>
                </c:pt>
                <c:pt idx="10">
                  <c:v>125.46645158054102</c:v>
                </c:pt>
                <c:pt idx="11">
                  <c:v>124.79586910453091</c:v>
                </c:pt>
                <c:pt idx="12">
                  <c:v>116.41156113181103</c:v>
                </c:pt>
                <c:pt idx="13">
                  <c:v>114.11770227212068</c:v>
                </c:pt>
                <c:pt idx="14">
                  <c:v>111.96544388920603</c:v>
                </c:pt>
                <c:pt idx="15">
                  <c:v>110.2404278034177</c:v>
                </c:pt>
                <c:pt idx="16">
                  <c:v>125.99578973481647</c:v>
                </c:pt>
                <c:pt idx="17">
                  <c:v>134.81352400102179</c:v>
                </c:pt>
                <c:pt idx="18">
                  <c:v>145.99119892020232</c:v>
                </c:pt>
                <c:pt idx="19">
                  <c:v>127.61307862434055</c:v>
                </c:pt>
                <c:pt idx="20">
                  <c:v>119.00545225838067</c:v>
                </c:pt>
                <c:pt idx="21">
                  <c:v>117.48404112767656</c:v>
                </c:pt>
                <c:pt idx="22">
                  <c:v>124.50159996965112</c:v>
                </c:pt>
                <c:pt idx="23">
                  <c:v>122.2720418581861</c:v>
                </c:pt>
                <c:pt idx="24">
                  <c:v>139.65860861914504</c:v>
                </c:pt>
                <c:pt idx="25">
                  <c:v>124.59453192111809</c:v>
                </c:pt>
                <c:pt idx="26">
                  <c:v>120.69142862251431</c:v>
                </c:pt>
                <c:pt idx="27">
                  <c:v>132.555174174016</c:v>
                </c:pt>
                <c:pt idx="28">
                  <c:v>123.07876068709069</c:v>
                </c:pt>
                <c:pt idx="29">
                  <c:v>118.87965790765389</c:v>
                </c:pt>
                <c:pt idx="30">
                  <c:v>121.97725486593421</c:v>
                </c:pt>
                <c:pt idx="31">
                  <c:v>126.59680681327916</c:v>
                </c:pt>
                <c:pt idx="32">
                  <c:v>119.42493540352288</c:v>
                </c:pt>
                <c:pt idx="33">
                  <c:v>107.19605871879688</c:v>
                </c:pt>
                <c:pt idx="34">
                  <c:v>114.9860604505522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5A-4737-B5F6-82AF82752BD8}"/>
            </c:ext>
          </c:extLst>
        </c:ser>
        <c:ser>
          <c:idx val="10"/>
          <c:order val="4"/>
          <c:tx>
            <c:strRef>
              <c:f>'Talnagögn | Numerical Data'!$D$136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Data'!$H$136:$AV$136</c15:sqref>
                  </c15:fullRef>
                </c:ext>
              </c:extLst>
              <c:f>'Talnagögn | Numerical Data'!$H$136:$AP$136</c:f>
              <c:numCache>
                <c:formatCode>0</c:formatCode>
                <c:ptCount val="35"/>
                <c:pt idx="0">
                  <c:v>27.640763551920145</c:v>
                </c:pt>
                <c:pt idx="1">
                  <c:v>28.407134181039087</c:v>
                </c:pt>
                <c:pt idx="2">
                  <c:v>28.77166853398251</c:v>
                </c:pt>
                <c:pt idx="3">
                  <c:v>29.392839704163759</c:v>
                </c:pt>
                <c:pt idx="4">
                  <c:v>29.976208278467542</c:v>
                </c:pt>
                <c:pt idx="5">
                  <c:v>29.920147701105165</c:v>
                </c:pt>
                <c:pt idx="6">
                  <c:v>30.822850800007181</c:v>
                </c:pt>
                <c:pt idx="7">
                  <c:v>30.618423988925969</c:v>
                </c:pt>
                <c:pt idx="8">
                  <c:v>30.591585402606878</c:v>
                </c:pt>
                <c:pt idx="9">
                  <c:v>30.083393092887043</c:v>
                </c:pt>
                <c:pt idx="10">
                  <c:v>28.716507102489494</c:v>
                </c:pt>
                <c:pt idx="11">
                  <c:v>28.89491393636731</c:v>
                </c:pt>
                <c:pt idx="12">
                  <c:v>27.659950315762632</c:v>
                </c:pt>
                <c:pt idx="13">
                  <c:v>27.930794287566627</c:v>
                </c:pt>
                <c:pt idx="14">
                  <c:v>28.075132981605051</c:v>
                </c:pt>
                <c:pt idx="15">
                  <c:v>29.080916817404159</c:v>
                </c:pt>
                <c:pt idx="16">
                  <c:v>29.23745242947701</c:v>
                </c:pt>
                <c:pt idx="17">
                  <c:v>29.694676010731392</c:v>
                </c:pt>
                <c:pt idx="18">
                  <c:v>29.927929173902189</c:v>
                </c:pt>
                <c:pt idx="19">
                  <c:v>29.735823008772353</c:v>
                </c:pt>
                <c:pt idx="20">
                  <c:v>29.65300315442591</c:v>
                </c:pt>
                <c:pt idx="21">
                  <c:v>30.186313680789294</c:v>
                </c:pt>
                <c:pt idx="22">
                  <c:v>29.822895577622905</c:v>
                </c:pt>
                <c:pt idx="23">
                  <c:v>28.905623782911832</c:v>
                </c:pt>
                <c:pt idx="24">
                  <c:v>30.060178631520852</c:v>
                </c:pt>
                <c:pt idx="25">
                  <c:v>29.920146942972526</c:v>
                </c:pt>
                <c:pt idx="26">
                  <c:v>29.884946316676881</c:v>
                </c:pt>
                <c:pt idx="27">
                  <c:v>29.094730797171589</c:v>
                </c:pt>
                <c:pt idx="28">
                  <c:v>26.200699744026462</c:v>
                </c:pt>
                <c:pt idx="29">
                  <c:v>27.258157390612695</c:v>
                </c:pt>
                <c:pt idx="30">
                  <c:v>27.672085923183996</c:v>
                </c:pt>
                <c:pt idx="31">
                  <c:v>26.597413371767043</c:v>
                </c:pt>
                <c:pt idx="32">
                  <c:v>26.389292880530085</c:v>
                </c:pt>
                <c:pt idx="33">
                  <c:v>25.830219575736852</c:v>
                </c:pt>
                <c:pt idx="34">
                  <c:v>24.944859589682125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A-4737-B5F6-82AF82752BD8}"/>
            </c:ext>
          </c:extLst>
        </c:ser>
        <c:ser>
          <c:idx val="1"/>
          <c:order val="5"/>
          <c:tx>
            <c:strRef>
              <c:f>'Talnagögn | Numerical Data'!$D$141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BDB4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Data'!$H$141:$AV$141</c15:sqref>
                  </c15:fullRef>
                </c:ext>
              </c:extLst>
              <c:f>'Talnagögn | Numerical Data'!$H$141:$AP$141</c:f>
              <c:numCache>
                <c:formatCode>0</c:formatCode>
                <c:ptCount val="35"/>
                <c:pt idx="0">
                  <c:v>25.078612556987423</c:v>
                </c:pt>
                <c:pt idx="1">
                  <c:v>23.221774197633977</c:v>
                </c:pt>
                <c:pt idx="2">
                  <c:v>20.364849142548906</c:v>
                </c:pt>
                <c:pt idx="3">
                  <c:v>21.13464862407352</c:v>
                </c:pt>
                <c:pt idx="4">
                  <c:v>21.271348674389515</c:v>
                </c:pt>
                <c:pt idx="5">
                  <c:v>21.044513680936234</c:v>
                </c:pt>
                <c:pt idx="6">
                  <c:v>22.03669099846104</c:v>
                </c:pt>
                <c:pt idx="7">
                  <c:v>22.114406616297515</c:v>
                </c:pt>
                <c:pt idx="8">
                  <c:v>22.837416298096173</c:v>
                </c:pt>
                <c:pt idx="9">
                  <c:v>22.013971021711541</c:v>
                </c:pt>
                <c:pt idx="10">
                  <c:v>22.839804984335046</c:v>
                </c:pt>
                <c:pt idx="11">
                  <c:v>24.98538399409199</c:v>
                </c:pt>
                <c:pt idx="12">
                  <c:v>23.884569626989332</c:v>
                </c:pt>
                <c:pt idx="13">
                  <c:v>22.813894229514403</c:v>
                </c:pt>
                <c:pt idx="14">
                  <c:v>22.897101205097783</c:v>
                </c:pt>
                <c:pt idx="15">
                  <c:v>23.846156732987652</c:v>
                </c:pt>
                <c:pt idx="16">
                  <c:v>26.697786615972291</c:v>
                </c:pt>
                <c:pt idx="17">
                  <c:v>27.344437820810754</c:v>
                </c:pt>
                <c:pt idx="18">
                  <c:v>26.72041024454154</c:v>
                </c:pt>
                <c:pt idx="19">
                  <c:v>25.934707127973297</c:v>
                </c:pt>
                <c:pt idx="20">
                  <c:v>23.587608887410852</c:v>
                </c:pt>
                <c:pt idx="21">
                  <c:v>24.997411666407857</c:v>
                </c:pt>
                <c:pt idx="22">
                  <c:v>22.086130105575421</c:v>
                </c:pt>
                <c:pt idx="23">
                  <c:v>22.917489737403457</c:v>
                </c:pt>
                <c:pt idx="24">
                  <c:v>24.314197768404256</c:v>
                </c:pt>
                <c:pt idx="25">
                  <c:v>25.360497469970483</c:v>
                </c:pt>
                <c:pt idx="26">
                  <c:v>25.154742407167305</c:v>
                </c:pt>
                <c:pt idx="27">
                  <c:v>25.025235407430387</c:v>
                </c:pt>
                <c:pt idx="28">
                  <c:v>22.992155565196072</c:v>
                </c:pt>
                <c:pt idx="29">
                  <c:v>21.888787567326403</c:v>
                </c:pt>
                <c:pt idx="30">
                  <c:v>21.874464594258143</c:v>
                </c:pt>
                <c:pt idx="31">
                  <c:v>21.587883235784375</c:v>
                </c:pt>
                <c:pt idx="32">
                  <c:v>21.3616065710562</c:v>
                </c:pt>
                <c:pt idx="33">
                  <c:v>20.28039633651224</c:v>
                </c:pt>
                <c:pt idx="34">
                  <c:v>19.906110847395098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5A-4737-B5F6-82AF82752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5734918893385"/>
          <c:y val="0.28980092592592593"/>
          <c:w val="0.22858632946716753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Data'!$D$140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Data'!$H$140:$AV$140</c15:sqref>
                  </c15:fullRef>
                </c:ext>
              </c:extLst>
              <c:f>'Talnagögn | Numerical Data'!$H$140:$AP$140</c:f>
              <c:numCache>
                <c:formatCode>0</c:formatCode>
                <c:ptCount val="35"/>
                <c:pt idx="0">
                  <c:v>147.78433438074271</c:v>
                </c:pt>
                <c:pt idx="1">
                  <c:v>155.1034401373629</c:v>
                </c:pt>
                <c:pt idx="2">
                  <c:v>160.01747578747319</c:v>
                </c:pt>
                <c:pt idx="3">
                  <c:v>162.48122654233654</c:v>
                </c:pt>
                <c:pt idx="4">
                  <c:v>167.42731385476205</c:v>
                </c:pt>
                <c:pt idx="5">
                  <c:v>170.26374946659834</c:v>
                </c:pt>
                <c:pt idx="6">
                  <c:v>173.20192972193922</c:v>
                </c:pt>
                <c:pt idx="7">
                  <c:v>174.90895303512195</c:v>
                </c:pt>
                <c:pt idx="8">
                  <c:v>178.85136386056024</c:v>
                </c:pt>
                <c:pt idx="9">
                  <c:v>179.55019036542171</c:v>
                </c:pt>
                <c:pt idx="10">
                  <c:v>180.46417033325378</c:v>
                </c:pt>
                <c:pt idx="11">
                  <c:v>180.43153220041413</c:v>
                </c:pt>
                <c:pt idx="12">
                  <c:v>182.68568553721423</c:v>
                </c:pt>
                <c:pt idx="13">
                  <c:v>185.40865168380728</c:v>
                </c:pt>
                <c:pt idx="14">
                  <c:v>191.75258181088822</c:v>
                </c:pt>
                <c:pt idx="15">
                  <c:v>195.74478757481128</c:v>
                </c:pt>
                <c:pt idx="16">
                  <c:v>196.08180482066297</c:v>
                </c:pt>
                <c:pt idx="17">
                  <c:v>196.86351367175919</c:v>
                </c:pt>
                <c:pt idx="18">
                  <c:v>197.35277738943344</c:v>
                </c:pt>
                <c:pt idx="19">
                  <c:v>196.39297126921491</c:v>
                </c:pt>
                <c:pt idx="20">
                  <c:v>195.50692931706621</c:v>
                </c:pt>
                <c:pt idx="21">
                  <c:v>194.62163188317825</c:v>
                </c:pt>
                <c:pt idx="22">
                  <c:v>193.773373552306</c:v>
                </c:pt>
                <c:pt idx="23">
                  <c:v>193.42284271097753</c:v>
                </c:pt>
                <c:pt idx="24">
                  <c:v>192.69430944887628</c:v>
                </c:pt>
                <c:pt idx="25">
                  <c:v>192.03452907089306</c:v>
                </c:pt>
                <c:pt idx="26">
                  <c:v>191.2985802417933</c:v>
                </c:pt>
                <c:pt idx="27">
                  <c:v>190.80105963330715</c:v>
                </c:pt>
                <c:pt idx="28">
                  <c:v>190.51590282433983</c:v>
                </c:pt>
                <c:pt idx="29">
                  <c:v>190.2424512270801</c:v>
                </c:pt>
                <c:pt idx="30">
                  <c:v>190.10872324407484</c:v>
                </c:pt>
                <c:pt idx="31">
                  <c:v>189.73858323895246</c:v>
                </c:pt>
                <c:pt idx="32">
                  <c:v>190.78654830948304</c:v>
                </c:pt>
                <c:pt idx="33">
                  <c:v>191.09863759276044</c:v>
                </c:pt>
                <c:pt idx="34">
                  <c:v>191.77623947103135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9-4713-8794-8A85D7558AE8}"/>
            </c:ext>
          </c:extLst>
        </c:ser>
        <c:ser>
          <c:idx val="2"/>
          <c:order val="1"/>
          <c:tx>
            <c:strRef>
              <c:f>'Talnagögn | Numerical Data'!$D$128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rgbClr val="99E5D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Data'!$H$128:$AV$128</c15:sqref>
                  </c15:fullRef>
                </c:ext>
              </c:extLst>
              <c:f>'Talnagögn | Numerical Data'!$H$128:$AP$128</c:f>
              <c:numCache>
                <c:formatCode>0</c:formatCode>
                <c:ptCount val="35"/>
                <c:pt idx="0">
                  <c:v>173.2082881127557</c:v>
                </c:pt>
                <c:pt idx="1">
                  <c:v>176.13494413704268</c:v>
                </c:pt>
                <c:pt idx="2">
                  <c:v>169.1815899605329</c:v>
                </c:pt>
                <c:pt idx="3">
                  <c:v>167.22690871421406</c:v>
                </c:pt>
                <c:pt idx="4">
                  <c:v>164.44503853594637</c:v>
                </c:pt>
                <c:pt idx="5">
                  <c:v>165.01014662208723</c:v>
                </c:pt>
                <c:pt idx="6">
                  <c:v>166.94757541142062</c:v>
                </c:pt>
                <c:pt idx="7">
                  <c:v>164.25865238265635</c:v>
                </c:pt>
                <c:pt idx="8">
                  <c:v>167.57158158381415</c:v>
                </c:pt>
                <c:pt idx="9">
                  <c:v>164.15815745135478</c:v>
                </c:pt>
                <c:pt idx="10">
                  <c:v>159.64545393427244</c:v>
                </c:pt>
                <c:pt idx="11">
                  <c:v>156.60335015218482</c:v>
                </c:pt>
                <c:pt idx="12">
                  <c:v>151.41649251773714</c:v>
                </c:pt>
                <c:pt idx="13">
                  <c:v>148.36174441488282</c:v>
                </c:pt>
                <c:pt idx="14">
                  <c:v>145.52541754927009</c:v>
                </c:pt>
                <c:pt idx="15">
                  <c:v>146.92449924951751</c:v>
                </c:pt>
                <c:pt idx="16">
                  <c:v>154.32155799776018</c:v>
                </c:pt>
                <c:pt idx="17">
                  <c:v>160.65424061286876</c:v>
                </c:pt>
                <c:pt idx="18">
                  <c:v>163.83356697718565</c:v>
                </c:pt>
                <c:pt idx="19">
                  <c:v>166.34881710438739</c:v>
                </c:pt>
                <c:pt idx="20">
                  <c:v>162.39668440518116</c:v>
                </c:pt>
                <c:pt idx="21">
                  <c:v>162.21678598696306</c:v>
                </c:pt>
                <c:pt idx="22">
                  <c:v>155.40403685211453</c:v>
                </c:pt>
                <c:pt idx="23">
                  <c:v>151.98670280654432</c:v>
                </c:pt>
                <c:pt idx="24">
                  <c:v>165.30682098285826</c:v>
                </c:pt>
                <c:pt idx="25">
                  <c:v>175.60291927201141</c:v>
                </c:pt>
                <c:pt idx="26">
                  <c:v>177.62803871178545</c:v>
                </c:pt>
                <c:pt idx="27">
                  <c:v>178.22213921065969</c:v>
                </c:pt>
                <c:pt idx="28">
                  <c:v>179.78951030376444</c:v>
                </c:pt>
                <c:pt idx="29">
                  <c:v>180.37878012629497</c:v>
                </c:pt>
                <c:pt idx="30">
                  <c:v>179.62638310496561</c:v>
                </c:pt>
                <c:pt idx="31">
                  <c:v>181.40982652541112</c:v>
                </c:pt>
                <c:pt idx="32">
                  <c:v>185.40157917112089</c:v>
                </c:pt>
                <c:pt idx="33">
                  <c:v>180.19437211405082</c:v>
                </c:pt>
                <c:pt idx="34">
                  <c:v>179.74200260372518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B9-4713-8794-8A85D7558AE8}"/>
            </c:ext>
          </c:extLst>
        </c:ser>
        <c:ser>
          <c:idx val="6"/>
          <c:order val="2"/>
          <c:tx>
            <c:strRef>
              <c:f>'Talnagögn | Numerical Data'!$D$132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213.79620475122289</c:v>
                </c:pt>
                <c:pt idx="1">
                  <c:v>198.57603423815129</c:v>
                </c:pt>
                <c:pt idx="2">
                  <c:v>188.93849790087677</c:v>
                </c:pt>
                <c:pt idx="3">
                  <c:v>189.15549903038888</c:v>
                </c:pt>
                <c:pt idx="4">
                  <c:v>192.62147185083415</c:v>
                </c:pt>
                <c:pt idx="5">
                  <c:v>176.53633570572413</c:v>
                </c:pt>
                <c:pt idx="6">
                  <c:v>178.14897962814231</c:v>
                </c:pt>
                <c:pt idx="7">
                  <c:v>182.47594111291835</c:v>
                </c:pt>
                <c:pt idx="8">
                  <c:v>187.94057943260438</c:v>
                </c:pt>
                <c:pt idx="9">
                  <c:v>186.38033941627612</c:v>
                </c:pt>
                <c:pt idx="10">
                  <c:v>177.86219632131392</c:v>
                </c:pt>
                <c:pt idx="11">
                  <c:v>180.25925118118172</c:v>
                </c:pt>
                <c:pt idx="12">
                  <c:v>178.84964544722772</c:v>
                </c:pt>
                <c:pt idx="13">
                  <c:v>176.04453709093355</c:v>
                </c:pt>
                <c:pt idx="14">
                  <c:v>172.77316797462572</c:v>
                </c:pt>
                <c:pt idx="15">
                  <c:v>172.08146148046555</c:v>
                </c:pt>
                <c:pt idx="16">
                  <c:v>173.17914594345555</c:v>
                </c:pt>
                <c:pt idx="17">
                  <c:v>173.59766004706646</c:v>
                </c:pt>
                <c:pt idx="18">
                  <c:v>174.91013003952318</c:v>
                </c:pt>
                <c:pt idx="19">
                  <c:v>179.72609831895696</c:v>
                </c:pt>
                <c:pt idx="20">
                  <c:v>183.46664310640563</c:v>
                </c:pt>
                <c:pt idx="21">
                  <c:v>181.20676929049841</c:v>
                </c:pt>
                <c:pt idx="22">
                  <c:v>179.78558345516382</c:v>
                </c:pt>
                <c:pt idx="23">
                  <c:v>177.04389927235184</c:v>
                </c:pt>
                <c:pt idx="24">
                  <c:v>183.79760808487481</c:v>
                </c:pt>
                <c:pt idx="25">
                  <c:v>178.33487796453787</c:v>
                </c:pt>
                <c:pt idx="26">
                  <c:v>178.88208433641182</c:v>
                </c:pt>
                <c:pt idx="27">
                  <c:v>171.43385839765807</c:v>
                </c:pt>
                <c:pt idx="28">
                  <c:v>162.75803896719259</c:v>
                </c:pt>
                <c:pt idx="29">
                  <c:v>151.93599729697166</c:v>
                </c:pt>
                <c:pt idx="30">
                  <c:v>146.02890410725328</c:v>
                </c:pt>
                <c:pt idx="31">
                  <c:v>145.37293718975988</c:v>
                </c:pt>
                <c:pt idx="32">
                  <c:v>138.78799240989778</c:v>
                </c:pt>
                <c:pt idx="33">
                  <c:v>135.63763262320685</c:v>
                </c:pt>
                <c:pt idx="34">
                  <c:v>130.38455090171291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9-4713-8794-8A85D7558AE8}"/>
            </c:ext>
          </c:extLst>
        </c:ser>
        <c:ser>
          <c:idx val="0"/>
          <c:order val="3"/>
          <c:tx>
            <c:strRef>
              <c:f>'Talnagögn | Numerical Data'!$D$121</c:f>
              <c:strCache>
                <c:ptCount val="1"/>
                <c:pt idx="0">
                  <c:v>Áburðarnotkun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Data'!$H$121:$AV$121</c15:sqref>
                  </c15:fullRef>
                </c:ext>
              </c:extLst>
              <c:f>'Talnagögn | Numerical Data'!$H$121:$AP$121</c:f>
              <c:numCache>
                <c:formatCode>0</c:formatCode>
                <c:ptCount val="35"/>
                <c:pt idx="0">
                  <c:v>124.77722452522337</c:v>
                </c:pt>
                <c:pt idx="1">
                  <c:v>121.61814011466095</c:v>
                </c:pt>
                <c:pt idx="2">
                  <c:v>112.52821422088707</c:v>
                </c:pt>
                <c:pt idx="3">
                  <c:v>115.7265758757095</c:v>
                </c:pt>
                <c:pt idx="4">
                  <c:v>118.38024369247577</c:v>
                </c:pt>
                <c:pt idx="5">
                  <c:v>115.99963142813925</c:v>
                </c:pt>
                <c:pt idx="6">
                  <c:v>122.40335724672295</c:v>
                </c:pt>
                <c:pt idx="7">
                  <c:v>120.00823617740727</c:v>
                </c:pt>
                <c:pt idx="8">
                  <c:v>121.79350056304042</c:v>
                </c:pt>
                <c:pt idx="9">
                  <c:v>126.84018153000679</c:v>
                </c:pt>
                <c:pt idx="10">
                  <c:v>125.46645158054102</c:v>
                </c:pt>
                <c:pt idx="11">
                  <c:v>124.79586910453091</c:v>
                </c:pt>
                <c:pt idx="12">
                  <c:v>116.41156113181103</c:v>
                </c:pt>
                <c:pt idx="13">
                  <c:v>114.11770227212068</c:v>
                </c:pt>
                <c:pt idx="14">
                  <c:v>111.96544388920603</c:v>
                </c:pt>
                <c:pt idx="15">
                  <c:v>110.2404278034177</c:v>
                </c:pt>
                <c:pt idx="16">
                  <c:v>125.99578973481647</c:v>
                </c:pt>
                <c:pt idx="17">
                  <c:v>134.81352400102179</c:v>
                </c:pt>
                <c:pt idx="18">
                  <c:v>145.99119892020232</c:v>
                </c:pt>
                <c:pt idx="19">
                  <c:v>127.61307862434055</c:v>
                </c:pt>
                <c:pt idx="20">
                  <c:v>119.00545225838067</c:v>
                </c:pt>
                <c:pt idx="21">
                  <c:v>117.48404112767656</c:v>
                </c:pt>
                <c:pt idx="22">
                  <c:v>124.50159996965112</c:v>
                </c:pt>
                <c:pt idx="23">
                  <c:v>122.2720418581861</c:v>
                </c:pt>
                <c:pt idx="24">
                  <c:v>139.65860861914504</c:v>
                </c:pt>
                <c:pt idx="25">
                  <c:v>124.59453192111809</c:v>
                </c:pt>
                <c:pt idx="26">
                  <c:v>120.69142862251431</c:v>
                </c:pt>
                <c:pt idx="27">
                  <c:v>132.555174174016</c:v>
                </c:pt>
                <c:pt idx="28">
                  <c:v>123.07876068709069</c:v>
                </c:pt>
                <c:pt idx="29">
                  <c:v>118.87965790765389</c:v>
                </c:pt>
                <c:pt idx="30">
                  <c:v>121.97725486593421</c:v>
                </c:pt>
                <c:pt idx="31">
                  <c:v>126.59680681327916</c:v>
                </c:pt>
                <c:pt idx="32">
                  <c:v>119.42493540352288</c:v>
                </c:pt>
                <c:pt idx="33">
                  <c:v>107.19605871879688</c:v>
                </c:pt>
                <c:pt idx="34">
                  <c:v>114.9860604505522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B9-4713-8794-8A85D7558AE8}"/>
            </c:ext>
          </c:extLst>
        </c:ser>
        <c:ser>
          <c:idx val="10"/>
          <c:order val="4"/>
          <c:tx>
            <c:strRef>
              <c:f>'Talnagögn | Numerical Data'!$D$136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Data'!$H$136:$AV$136</c15:sqref>
                  </c15:fullRef>
                </c:ext>
              </c:extLst>
              <c:f>'Talnagögn | Numerical Data'!$H$136:$AP$136</c:f>
              <c:numCache>
                <c:formatCode>0</c:formatCode>
                <c:ptCount val="35"/>
                <c:pt idx="0">
                  <c:v>27.640763551920145</c:v>
                </c:pt>
                <c:pt idx="1">
                  <c:v>28.407134181039087</c:v>
                </c:pt>
                <c:pt idx="2">
                  <c:v>28.77166853398251</c:v>
                </c:pt>
                <c:pt idx="3">
                  <c:v>29.392839704163759</c:v>
                </c:pt>
                <c:pt idx="4">
                  <c:v>29.976208278467542</c:v>
                </c:pt>
                <c:pt idx="5">
                  <c:v>29.920147701105165</c:v>
                </c:pt>
                <c:pt idx="6">
                  <c:v>30.822850800007181</c:v>
                </c:pt>
                <c:pt idx="7">
                  <c:v>30.618423988925969</c:v>
                </c:pt>
                <c:pt idx="8">
                  <c:v>30.591585402606878</c:v>
                </c:pt>
                <c:pt idx="9">
                  <c:v>30.083393092887043</c:v>
                </c:pt>
                <c:pt idx="10">
                  <c:v>28.716507102489494</c:v>
                </c:pt>
                <c:pt idx="11">
                  <c:v>28.89491393636731</c:v>
                </c:pt>
                <c:pt idx="12">
                  <c:v>27.659950315762632</c:v>
                </c:pt>
                <c:pt idx="13">
                  <c:v>27.930794287566627</c:v>
                </c:pt>
                <c:pt idx="14">
                  <c:v>28.075132981605051</c:v>
                </c:pt>
                <c:pt idx="15">
                  <c:v>29.080916817404159</c:v>
                </c:pt>
                <c:pt idx="16">
                  <c:v>29.23745242947701</c:v>
                </c:pt>
                <c:pt idx="17">
                  <c:v>29.694676010731392</c:v>
                </c:pt>
                <c:pt idx="18">
                  <c:v>29.927929173902189</c:v>
                </c:pt>
                <c:pt idx="19">
                  <c:v>29.735823008772353</c:v>
                </c:pt>
                <c:pt idx="20">
                  <c:v>29.65300315442591</c:v>
                </c:pt>
                <c:pt idx="21">
                  <c:v>30.186313680789294</c:v>
                </c:pt>
                <c:pt idx="22">
                  <c:v>29.822895577622905</c:v>
                </c:pt>
                <c:pt idx="23">
                  <c:v>28.905623782911832</c:v>
                </c:pt>
                <c:pt idx="24">
                  <c:v>30.060178631520852</c:v>
                </c:pt>
                <c:pt idx="25">
                  <c:v>29.920146942972526</c:v>
                </c:pt>
                <c:pt idx="26">
                  <c:v>29.884946316676881</c:v>
                </c:pt>
                <c:pt idx="27">
                  <c:v>29.094730797171589</c:v>
                </c:pt>
                <c:pt idx="28">
                  <c:v>26.200699744026462</c:v>
                </c:pt>
                <c:pt idx="29">
                  <c:v>27.258157390612695</c:v>
                </c:pt>
                <c:pt idx="30">
                  <c:v>27.672085923183996</c:v>
                </c:pt>
                <c:pt idx="31">
                  <c:v>26.597413371767043</c:v>
                </c:pt>
                <c:pt idx="32">
                  <c:v>26.389292880530085</c:v>
                </c:pt>
                <c:pt idx="33">
                  <c:v>25.830219575736852</c:v>
                </c:pt>
                <c:pt idx="34">
                  <c:v>24.944859589682125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B9-4713-8794-8A85D7558AE8}"/>
            </c:ext>
          </c:extLst>
        </c:ser>
        <c:ser>
          <c:idx val="1"/>
          <c:order val="5"/>
          <c:tx>
            <c:strRef>
              <c:f>'Talnagögn | Numerical Data'!$D$141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Data'!$H$141:$AV$141</c15:sqref>
                  </c15:fullRef>
                </c:ext>
              </c:extLst>
              <c:f>'Talnagögn | Numerical Data'!$H$141:$AP$141</c:f>
              <c:numCache>
                <c:formatCode>0</c:formatCode>
                <c:ptCount val="35"/>
                <c:pt idx="0">
                  <c:v>25.078612556987423</c:v>
                </c:pt>
                <c:pt idx="1">
                  <c:v>23.221774197633977</c:v>
                </c:pt>
                <c:pt idx="2">
                  <c:v>20.364849142548906</c:v>
                </c:pt>
                <c:pt idx="3">
                  <c:v>21.13464862407352</c:v>
                </c:pt>
                <c:pt idx="4">
                  <c:v>21.271348674389515</c:v>
                </c:pt>
                <c:pt idx="5">
                  <c:v>21.044513680936234</c:v>
                </c:pt>
                <c:pt idx="6">
                  <c:v>22.03669099846104</c:v>
                </c:pt>
                <c:pt idx="7">
                  <c:v>22.114406616297515</c:v>
                </c:pt>
                <c:pt idx="8">
                  <c:v>22.837416298096173</c:v>
                </c:pt>
                <c:pt idx="9">
                  <c:v>22.013971021711541</c:v>
                </c:pt>
                <c:pt idx="10">
                  <c:v>22.839804984335046</c:v>
                </c:pt>
                <c:pt idx="11">
                  <c:v>24.98538399409199</c:v>
                </c:pt>
                <c:pt idx="12">
                  <c:v>23.884569626989332</c:v>
                </c:pt>
                <c:pt idx="13">
                  <c:v>22.813894229514403</c:v>
                </c:pt>
                <c:pt idx="14">
                  <c:v>22.897101205097783</c:v>
                </c:pt>
                <c:pt idx="15">
                  <c:v>23.846156732987652</c:v>
                </c:pt>
                <c:pt idx="16">
                  <c:v>26.697786615972291</c:v>
                </c:pt>
                <c:pt idx="17">
                  <c:v>27.344437820810754</c:v>
                </c:pt>
                <c:pt idx="18">
                  <c:v>26.72041024454154</c:v>
                </c:pt>
                <c:pt idx="19">
                  <c:v>25.934707127973297</c:v>
                </c:pt>
                <c:pt idx="20">
                  <c:v>23.587608887410852</c:v>
                </c:pt>
                <c:pt idx="21">
                  <c:v>24.997411666407857</c:v>
                </c:pt>
                <c:pt idx="22">
                  <c:v>22.086130105575421</c:v>
                </c:pt>
                <c:pt idx="23">
                  <c:v>22.917489737403457</c:v>
                </c:pt>
                <c:pt idx="24">
                  <c:v>24.314197768404256</c:v>
                </c:pt>
                <c:pt idx="25">
                  <c:v>25.360497469970483</c:v>
                </c:pt>
                <c:pt idx="26">
                  <c:v>25.154742407167305</c:v>
                </c:pt>
                <c:pt idx="27">
                  <c:v>25.025235407430387</c:v>
                </c:pt>
                <c:pt idx="28">
                  <c:v>22.992155565196072</c:v>
                </c:pt>
                <c:pt idx="29">
                  <c:v>21.888787567326403</c:v>
                </c:pt>
                <c:pt idx="30">
                  <c:v>21.874464594258143</c:v>
                </c:pt>
                <c:pt idx="31">
                  <c:v>21.587883235784375</c:v>
                </c:pt>
                <c:pt idx="32">
                  <c:v>21.3616065710562</c:v>
                </c:pt>
                <c:pt idx="33">
                  <c:v>20.28039633651224</c:v>
                </c:pt>
                <c:pt idx="34">
                  <c:v>19.906110847395098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B9-4713-8794-8A85D7558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4406733595918"/>
          <c:y val="0.30449999999999999"/>
          <c:w val="0.24828742420149477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1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4.xml"/><Relationship Id="rId21" Type="http://schemas.openxmlformats.org/officeDocument/2006/relationships/chart" Target="../charts/chart69.xml"/><Relationship Id="rId42" Type="http://schemas.openxmlformats.org/officeDocument/2006/relationships/chart" Target="../charts/chart90.xml"/><Relationship Id="rId47" Type="http://schemas.openxmlformats.org/officeDocument/2006/relationships/chart" Target="../charts/chart95.xml"/><Relationship Id="rId63" Type="http://schemas.openxmlformats.org/officeDocument/2006/relationships/chart" Target="../charts/chart111.xml"/><Relationship Id="rId68" Type="http://schemas.openxmlformats.org/officeDocument/2006/relationships/chart" Target="../charts/chart116.xml"/><Relationship Id="rId84" Type="http://schemas.openxmlformats.org/officeDocument/2006/relationships/chart" Target="../charts/chart132.xml"/><Relationship Id="rId89" Type="http://schemas.openxmlformats.org/officeDocument/2006/relationships/chart" Target="../charts/chart137.xml"/><Relationship Id="rId7" Type="http://schemas.openxmlformats.org/officeDocument/2006/relationships/chart" Target="../charts/chart55.xml"/><Relationship Id="rId71" Type="http://schemas.openxmlformats.org/officeDocument/2006/relationships/chart" Target="../charts/chart119.xml"/><Relationship Id="rId92" Type="http://schemas.openxmlformats.org/officeDocument/2006/relationships/chart" Target="../charts/chart140.xml"/><Relationship Id="rId2" Type="http://schemas.openxmlformats.org/officeDocument/2006/relationships/chart" Target="../charts/chart50.xml"/><Relationship Id="rId16" Type="http://schemas.openxmlformats.org/officeDocument/2006/relationships/chart" Target="../charts/chart64.xml"/><Relationship Id="rId29" Type="http://schemas.openxmlformats.org/officeDocument/2006/relationships/chart" Target="../charts/chart77.xml"/><Relationship Id="rId11" Type="http://schemas.openxmlformats.org/officeDocument/2006/relationships/chart" Target="../charts/chart59.xml"/><Relationship Id="rId24" Type="http://schemas.openxmlformats.org/officeDocument/2006/relationships/chart" Target="../charts/chart72.xml"/><Relationship Id="rId32" Type="http://schemas.openxmlformats.org/officeDocument/2006/relationships/chart" Target="../charts/chart80.xml"/><Relationship Id="rId37" Type="http://schemas.openxmlformats.org/officeDocument/2006/relationships/chart" Target="../charts/chart85.xml"/><Relationship Id="rId40" Type="http://schemas.openxmlformats.org/officeDocument/2006/relationships/chart" Target="../charts/chart88.xml"/><Relationship Id="rId45" Type="http://schemas.openxmlformats.org/officeDocument/2006/relationships/chart" Target="../charts/chart93.xml"/><Relationship Id="rId53" Type="http://schemas.openxmlformats.org/officeDocument/2006/relationships/chart" Target="../charts/chart101.xml"/><Relationship Id="rId58" Type="http://schemas.openxmlformats.org/officeDocument/2006/relationships/chart" Target="../charts/chart106.xml"/><Relationship Id="rId66" Type="http://schemas.openxmlformats.org/officeDocument/2006/relationships/chart" Target="../charts/chart114.xml"/><Relationship Id="rId74" Type="http://schemas.openxmlformats.org/officeDocument/2006/relationships/chart" Target="../charts/chart122.xml"/><Relationship Id="rId79" Type="http://schemas.openxmlformats.org/officeDocument/2006/relationships/chart" Target="../charts/chart127.xml"/><Relationship Id="rId87" Type="http://schemas.openxmlformats.org/officeDocument/2006/relationships/chart" Target="../charts/chart135.xml"/><Relationship Id="rId102" Type="http://schemas.openxmlformats.org/officeDocument/2006/relationships/chart" Target="../charts/chart150.xml"/><Relationship Id="rId5" Type="http://schemas.openxmlformats.org/officeDocument/2006/relationships/chart" Target="../charts/chart53.xml"/><Relationship Id="rId61" Type="http://schemas.openxmlformats.org/officeDocument/2006/relationships/chart" Target="../charts/chart109.xml"/><Relationship Id="rId82" Type="http://schemas.openxmlformats.org/officeDocument/2006/relationships/chart" Target="../charts/chart130.xml"/><Relationship Id="rId90" Type="http://schemas.openxmlformats.org/officeDocument/2006/relationships/chart" Target="../charts/chart138.xml"/><Relationship Id="rId95" Type="http://schemas.openxmlformats.org/officeDocument/2006/relationships/chart" Target="../charts/chart143.xml"/><Relationship Id="rId19" Type="http://schemas.openxmlformats.org/officeDocument/2006/relationships/chart" Target="../charts/chart67.xml"/><Relationship Id="rId14" Type="http://schemas.openxmlformats.org/officeDocument/2006/relationships/chart" Target="../charts/chart62.xml"/><Relationship Id="rId22" Type="http://schemas.openxmlformats.org/officeDocument/2006/relationships/chart" Target="../charts/chart70.xml"/><Relationship Id="rId27" Type="http://schemas.openxmlformats.org/officeDocument/2006/relationships/chart" Target="../charts/chart75.xml"/><Relationship Id="rId30" Type="http://schemas.openxmlformats.org/officeDocument/2006/relationships/chart" Target="../charts/chart78.xml"/><Relationship Id="rId35" Type="http://schemas.openxmlformats.org/officeDocument/2006/relationships/chart" Target="../charts/chart83.xml"/><Relationship Id="rId43" Type="http://schemas.openxmlformats.org/officeDocument/2006/relationships/chart" Target="../charts/chart91.xml"/><Relationship Id="rId48" Type="http://schemas.openxmlformats.org/officeDocument/2006/relationships/chart" Target="../charts/chart96.xml"/><Relationship Id="rId56" Type="http://schemas.openxmlformats.org/officeDocument/2006/relationships/chart" Target="../charts/chart104.xml"/><Relationship Id="rId64" Type="http://schemas.openxmlformats.org/officeDocument/2006/relationships/chart" Target="../charts/chart112.xml"/><Relationship Id="rId69" Type="http://schemas.openxmlformats.org/officeDocument/2006/relationships/chart" Target="../charts/chart117.xml"/><Relationship Id="rId77" Type="http://schemas.openxmlformats.org/officeDocument/2006/relationships/chart" Target="../charts/chart125.xml"/><Relationship Id="rId100" Type="http://schemas.openxmlformats.org/officeDocument/2006/relationships/chart" Target="../charts/chart148.xml"/><Relationship Id="rId105" Type="http://schemas.openxmlformats.org/officeDocument/2006/relationships/chart" Target="../charts/chart153.xml"/><Relationship Id="rId8" Type="http://schemas.openxmlformats.org/officeDocument/2006/relationships/chart" Target="../charts/chart56.xml"/><Relationship Id="rId51" Type="http://schemas.openxmlformats.org/officeDocument/2006/relationships/chart" Target="../charts/chart99.xml"/><Relationship Id="rId72" Type="http://schemas.openxmlformats.org/officeDocument/2006/relationships/chart" Target="../charts/chart120.xml"/><Relationship Id="rId80" Type="http://schemas.openxmlformats.org/officeDocument/2006/relationships/chart" Target="../charts/chart128.xml"/><Relationship Id="rId85" Type="http://schemas.openxmlformats.org/officeDocument/2006/relationships/chart" Target="../charts/chart133.xml"/><Relationship Id="rId93" Type="http://schemas.openxmlformats.org/officeDocument/2006/relationships/chart" Target="../charts/chart141.xml"/><Relationship Id="rId98" Type="http://schemas.openxmlformats.org/officeDocument/2006/relationships/chart" Target="../charts/chart146.xml"/><Relationship Id="rId3" Type="http://schemas.openxmlformats.org/officeDocument/2006/relationships/chart" Target="../charts/chart51.xml"/><Relationship Id="rId12" Type="http://schemas.openxmlformats.org/officeDocument/2006/relationships/chart" Target="../charts/chart60.xml"/><Relationship Id="rId17" Type="http://schemas.openxmlformats.org/officeDocument/2006/relationships/chart" Target="../charts/chart65.xml"/><Relationship Id="rId25" Type="http://schemas.openxmlformats.org/officeDocument/2006/relationships/chart" Target="../charts/chart73.xml"/><Relationship Id="rId33" Type="http://schemas.openxmlformats.org/officeDocument/2006/relationships/chart" Target="../charts/chart81.xml"/><Relationship Id="rId38" Type="http://schemas.openxmlformats.org/officeDocument/2006/relationships/chart" Target="../charts/chart86.xml"/><Relationship Id="rId46" Type="http://schemas.openxmlformats.org/officeDocument/2006/relationships/chart" Target="../charts/chart94.xml"/><Relationship Id="rId59" Type="http://schemas.openxmlformats.org/officeDocument/2006/relationships/chart" Target="../charts/chart107.xml"/><Relationship Id="rId67" Type="http://schemas.openxmlformats.org/officeDocument/2006/relationships/chart" Target="../charts/chart115.xml"/><Relationship Id="rId103" Type="http://schemas.openxmlformats.org/officeDocument/2006/relationships/chart" Target="../charts/chart151.xml"/><Relationship Id="rId20" Type="http://schemas.openxmlformats.org/officeDocument/2006/relationships/chart" Target="../charts/chart68.xml"/><Relationship Id="rId41" Type="http://schemas.openxmlformats.org/officeDocument/2006/relationships/chart" Target="../charts/chart89.xml"/><Relationship Id="rId54" Type="http://schemas.openxmlformats.org/officeDocument/2006/relationships/chart" Target="../charts/chart102.xml"/><Relationship Id="rId62" Type="http://schemas.openxmlformats.org/officeDocument/2006/relationships/chart" Target="../charts/chart110.xml"/><Relationship Id="rId70" Type="http://schemas.openxmlformats.org/officeDocument/2006/relationships/chart" Target="../charts/chart118.xml"/><Relationship Id="rId75" Type="http://schemas.openxmlformats.org/officeDocument/2006/relationships/chart" Target="../charts/chart123.xml"/><Relationship Id="rId83" Type="http://schemas.openxmlformats.org/officeDocument/2006/relationships/chart" Target="../charts/chart131.xml"/><Relationship Id="rId88" Type="http://schemas.openxmlformats.org/officeDocument/2006/relationships/chart" Target="../charts/chart136.xml"/><Relationship Id="rId91" Type="http://schemas.openxmlformats.org/officeDocument/2006/relationships/chart" Target="../charts/chart139.xml"/><Relationship Id="rId96" Type="http://schemas.openxmlformats.org/officeDocument/2006/relationships/chart" Target="../charts/chart144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5" Type="http://schemas.openxmlformats.org/officeDocument/2006/relationships/chart" Target="../charts/chart63.xml"/><Relationship Id="rId23" Type="http://schemas.openxmlformats.org/officeDocument/2006/relationships/chart" Target="../charts/chart71.xml"/><Relationship Id="rId28" Type="http://schemas.openxmlformats.org/officeDocument/2006/relationships/chart" Target="../charts/chart76.xml"/><Relationship Id="rId36" Type="http://schemas.openxmlformats.org/officeDocument/2006/relationships/chart" Target="../charts/chart84.xml"/><Relationship Id="rId49" Type="http://schemas.openxmlformats.org/officeDocument/2006/relationships/chart" Target="../charts/chart97.xml"/><Relationship Id="rId57" Type="http://schemas.openxmlformats.org/officeDocument/2006/relationships/chart" Target="../charts/chart105.xml"/><Relationship Id="rId106" Type="http://schemas.openxmlformats.org/officeDocument/2006/relationships/chart" Target="../charts/chart154.xml"/><Relationship Id="rId10" Type="http://schemas.openxmlformats.org/officeDocument/2006/relationships/chart" Target="../charts/chart58.xml"/><Relationship Id="rId31" Type="http://schemas.openxmlformats.org/officeDocument/2006/relationships/chart" Target="../charts/chart79.xml"/><Relationship Id="rId44" Type="http://schemas.openxmlformats.org/officeDocument/2006/relationships/chart" Target="../charts/chart92.xml"/><Relationship Id="rId52" Type="http://schemas.openxmlformats.org/officeDocument/2006/relationships/chart" Target="../charts/chart100.xml"/><Relationship Id="rId60" Type="http://schemas.openxmlformats.org/officeDocument/2006/relationships/chart" Target="../charts/chart108.xml"/><Relationship Id="rId65" Type="http://schemas.openxmlformats.org/officeDocument/2006/relationships/chart" Target="../charts/chart113.xml"/><Relationship Id="rId73" Type="http://schemas.openxmlformats.org/officeDocument/2006/relationships/chart" Target="../charts/chart121.xml"/><Relationship Id="rId78" Type="http://schemas.openxmlformats.org/officeDocument/2006/relationships/chart" Target="../charts/chart126.xml"/><Relationship Id="rId81" Type="http://schemas.openxmlformats.org/officeDocument/2006/relationships/chart" Target="../charts/chart129.xml"/><Relationship Id="rId86" Type="http://schemas.openxmlformats.org/officeDocument/2006/relationships/chart" Target="../charts/chart134.xml"/><Relationship Id="rId94" Type="http://schemas.openxmlformats.org/officeDocument/2006/relationships/chart" Target="../charts/chart142.xml"/><Relationship Id="rId99" Type="http://schemas.openxmlformats.org/officeDocument/2006/relationships/chart" Target="../charts/chart147.xml"/><Relationship Id="rId101" Type="http://schemas.openxmlformats.org/officeDocument/2006/relationships/chart" Target="../charts/chart149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Relationship Id="rId13" Type="http://schemas.openxmlformats.org/officeDocument/2006/relationships/chart" Target="../charts/chart61.xml"/><Relationship Id="rId18" Type="http://schemas.openxmlformats.org/officeDocument/2006/relationships/chart" Target="../charts/chart66.xml"/><Relationship Id="rId39" Type="http://schemas.openxmlformats.org/officeDocument/2006/relationships/chart" Target="../charts/chart87.xml"/><Relationship Id="rId34" Type="http://schemas.openxmlformats.org/officeDocument/2006/relationships/chart" Target="../charts/chart82.xml"/><Relationship Id="rId50" Type="http://schemas.openxmlformats.org/officeDocument/2006/relationships/chart" Target="../charts/chart98.xml"/><Relationship Id="rId55" Type="http://schemas.openxmlformats.org/officeDocument/2006/relationships/chart" Target="../charts/chart103.xml"/><Relationship Id="rId76" Type="http://schemas.openxmlformats.org/officeDocument/2006/relationships/chart" Target="../charts/chart124.xml"/><Relationship Id="rId97" Type="http://schemas.openxmlformats.org/officeDocument/2006/relationships/chart" Target="../charts/chart145.xml"/><Relationship Id="rId104" Type="http://schemas.openxmlformats.org/officeDocument/2006/relationships/chart" Target="../charts/chart15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svg"/><Relationship Id="rId1" Type="http://schemas.openxmlformats.org/officeDocument/2006/relationships/image" Target="../media/image1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svg"/><Relationship Id="rId1" Type="http://schemas.openxmlformats.org/officeDocument/2006/relationships/image" Target="../media/image1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svg"/><Relationship Id="rId1" Type="http://schemas.openxmlformats.org/officeDocument/2006/relationships/image" Target="../media/image13.png"/><Relationship Id="rId4" Type="http://schemas.openxmlformats.org/officeDocument/2006/relationships/image" Target="../media/image16.sv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svg"/><Relationship Id="rId1" Type="http://schemas.openxmlformats.org/officeDocument/2006/relationships/image" Target="../media/image13.png"/><Relationship Id="rId4" Type="http://schemas.openxmlformats.org/officeDocument/2006/relationships/image" Target="../media/image16.sv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svg"/><Relationship Id="rId1" Type="http://schemas.openxmlformats.org/officeDocument/2006/relationships/image" Target="../media/image17.png"/><Relationship Id="rId4" Type="http://schemas.openxmlformats.org/officeDocument/2006/relationships/image" Target="../media/image20.sv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svg"/><Relationship Id="rId1" Type="http://schemas.openxmlformats.org/officeDocument/2006/relationships/image" Target="../media/image17.png"/><Relationship Id="rId4" Type="http://schemas.openxmlformats.org/officeDocument/2006/relationships/image" Target="../media/image20.sv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svg"/><Relationship Id="rId1" Type="http://schemas.openxmlformats.org/officeDocument/2006/relationships/image" Target="../media/image21.png"/><Relationship Id="rId4" Type="http://schemas.openxmlformats.org/officeDocument/2006/relationships/image" Target="../media/image24.sv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svg"/><Relationship Id="rId1" Type="http://schemas.openxmlformats.org/officeDocument/2006/relationships/image" Target="../media/image21.png"/><Relationship Id="rId4" Type="http://schemas.openxmlformats.org/officeDocument/2006/relationships/image" Target="../media/image24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239484</xdr:colOff>
      <xdr:row>43</xdr:row>
      <xdr:rowOff>0</xdr:rowOff>
    </xdr:from>
    <xdr:to>
      <xdr:col>10</xdr:col>
      <xdr:colOff>324</xdr:colOff>
      <xdr:row>63</xdr:row>
      <xdr:rowOff>132810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77ACD8F-EFEA-410B-B156-773BCD574B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0</xdr:colOff>
      <xdr:row>43</xdr:row>
      <xdr:rowOff>0</xdr:rowOff>
    </xdr:from>
    <xdr:to>
      <xdr:col>25</xdr:col>
      <xdr:colOff>435210</xdr:colOff>
      <xdr:row>63</xdr:row>
      <xdr:rowOff>132810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CA4E54E3-0A14-482A-ADB0-C30D5C2669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155</xdr:row>
      <xdr:rowOff>0</xdr:rowOff>
    </xdr:from>
    <xdr:to>
      <xdr:col>10</xdr:col>
      <xdr:colOff>16110</xdr:colOff>
      <xdr:row>175</xdr:row>
      <xdr:rowOff>56610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D406476-CD89-4EE4-953E-624D358F05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664027</xdr:colOff>
      <xdr:row>282</xdr:row>
      <xdr:rowOff>0</xdr:rowOff>
    </xdr:from>
    <xdr:to>
      <xdr:col>25</xdr:col>
      <xdr:colOff>402007</xdr:colOff>
      <xdr:row>302</xdr:row>
      <xdr:rowOff>56610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0907B007-F6CF-469D-9E11-5D5A5259B3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0</xdr:colOff>
      <xdr:row>306</xdr:row>
      <xdr:rowOff>0</xdr:rowOff>
    </xdr:from>
    <xdr:to>
      <xdr:col>10</xdr:col>
      <xdr:colOff>16110</xdr:colOff>
      <xdr:row>326</xdr:row>
      <xdr:rowOff>56610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A2394DDF-0AA5-4EE7-8182-56DCD9B16D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0</xdr:colOff>
      <xdr:row>306</xdr:row>
      <xdr:rowOff>0</xdr:rowOff>
    </xdr:from>
    <xdr:to>
      <xdr:col>16</xdr:col>
      <xdr:colOff>606660</xdr:colOff>
      <xdr:row>326</xdr:row>
      <xdr:rowOff>56610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13351A01-EB9B-41FA-88F0-70B97BADFC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19</xdr:col>
      <xdr:colOff>664027</xdr:colOff>
      <xdr:row>363</xdr:row>
      <xdr:rowOff>-1</xdr:rowOff>
    </xdr:from>
    <xdr:to>
      <xdr:col>25</xdr:col>
      <xdr:colOff>402007</xdr:colOff>
      <xdr:row>383</xdr:row>
      <xdr:rowOff>56609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9FBAA1EE-C8B0-4D6D-AA04-4D11FDA18C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0</xdr:colOff>
      <xdr:row>364</xdr:row>
      <xdr:rowOff>-1</xdr:rowOff>
    </xdr:from>
    <xdr:to>
      <xdr:col>10</xdr:col>
      <xdr:colOff>16110</xdr:colOff>
      <xdr:row>384</xdr:row>
      <xdr:rowOff>56609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F188EA18-6247-4B57-A67F-80B0F0C708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4</xdr:col>
      <xdr:colOff>-1</xdr:colOff>
      <xdr:row>329</xdr:row>
      <xdr:rowOff>0</xdr:rowOff>
    </xdr:from>
    <xdr:ext cx="8280000" cy="4320000"/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52A451DD-13DB-46ED-BDC8-98B99DBD0F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10</xdr:col>
      <xdr:colOff>-1</xdr:colOff>
      <xdr:row>329</xdr:row>
      <xdr:rowOff>60960</xdr:rowOff>
    </xdr:from>
    <xdr:ext cx="8280000" cy="4320000"/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228D5424-2725-4FA5-8784-F188970AA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twoCellAnchor editAs="oneCell">
    <xdr:from>
      <xdr:col>4</xdr:col>
      <xdr:colOff>-1</xdr:colOff>
      <xdr:row>387</xdr:row>
      <xdr:rowOff>0</xdr:rowOff>
    </xdr:from>
    <xdr:to>
      <xdr:col>10</xdr:col>
      <xdr:colOff>16109</xdr:colOff>
      <xdr:row>407</xdr:row>
      <xdr:rowOff>56610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83FAB84-0167-4A82-9C45-4D9EA52241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-1</xdr:colOff>
      <xdr:row>387</xdr:row>
      <xdr:rowOff>0</xdr:rowOff>
    </xdr:from>
    <xdr:to>
      <xdr:col>16</xdr:col>
      <xdr:colOff>606659</xdr:colOff>
      <xdr:row>407</xdr:row>
      <xdr:rowOff>56610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2C42CB71-6E5E-4110-B9B0-7EDE05BD1A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-1</xdr:colOff>
      <xdr:row>411</xdr:row>
      <xdr:rowOff>-1</xdr:rowOff>
    </xdr:from>
    <xdr:to>
      <xdr:col>10</xdr:col>
      <xdr:colOff>16109</xdr:colOff>
      <xdr:row>431</xdr:row>
      <xdr:rowOff>56609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3DFF00C-4DB1-42D2-BA7F-30B4134DD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0</xdr:colOff>
      <xdr:row>411</xdr:row>
      <xdr:rowOff>-1</xdr:rowOff>
    </xdr:from>
    <xdr:to>
      <xdr:col>16</xdr:col>
      <xdr:colOff>606660</xdr:colOff>
      <xdr:row>431</xdr:row>
      <xdr:rowOff>56609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38EF515A-29FB-4F22-877A-DF9F946C34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20</xdr:col>
      <xdr:colOff>0</xdr:colOff>
      <xdr:row>387</xdr:row>
      <xdr:rowOff>0</xdr:rowOff>
    </xdr:from>
    <xdr:to>
      <xdr:col>25</xdr:col>
      <xdr:colOff>131900</xdr:colOff>
      <xdr:row>407</xdr:row>
      <xdr:rowOff>95162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6B80939-7E5C-4C5A-96BC-7CEB468403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25</xdr:col>
      <xdr:colOff>566057</xdr:colOff>
      <xdr:row>387</xdr:row>
      <xdr:rowOff>0</xdr:rowOff>
    </xdr:from>
    <xdr:to>
      <xdr:col>31</xdr:col>
      <xdr:colOff>1277801</xdr:colOff>
      <xdr:row>407</xdr:row>
      <xdr:rowOff>134169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DAD1A12-2B03-401E-8E9C-8F4F34270E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20</xdr:col>
      <xdr:colOff>0</xdr:colOff>
      <xdr:row>411</xdr:row>
      <xdr:rowOff>0</xdr:rowOff>
    </xdr:from>
    <xdr:to>
      <xdr:col>25</xdr:col>
      <xdr:colOff>416160</xdr:colOff>
      <xdr:row>431</xdr:row>
      <xdr:rowOff>56610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3B7ED925-CE14-49B6-8912-F79B20A318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25</xdr:col>
      <xdr:colOff>772886</xdr:colOff>
      <xdr:row>410</xdr:row>
      <xdr:rowOff>108857</xdr:rowOff>
    </xdr:from>
    <xdr:to>
      <xdr:col>31</xdr:col>
      <xdr:colOff>512771</xdr:colOff>
      <xdr:row>430</xdr:row>
      <xdr:rowOff>169277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8D3F1940-EE91-499A-A6C8-B2A64BC6BD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20</xdr:col>
      <xdr:colOff>0</xdr:colOff>
      <xdr:row>155</xdr:row>
      <xdr:rowOff>0</xdr:rowOff>
    </xdr:from>
    <xdr:to>
      <xdr:col>25</xdr:col>
      <xdr:colOff>630192</xdr:colOff>
      <xdr:row>175</xdr:row>
      <xdr:rowOff>2000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DF07F0-926A-4D6D-BFD4-AF462798A4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26</xdr:col>
      <xdr:colOff>0</xdr:colOff>
      <xdr:row>155</xdr:row>
      <xdr:rowOff>0</xdr:rowOff>
    </xdr:from>
    <xdr:to>
      <xdr:col>31</xdr:col>
      <xdr:colOff>1142999</xdr:colOff>
      <xdr:row>175</xdr:row>
      <xdr:rowOff>2000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40A82F0-D51F-47A0-913C-7DD94297C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-1</xdr:colOff>
      <xdr:row>282</xdr:row>
      <xdr:rowOff>0</xdr:rowOff>
    </xdr:from>
    <xdr:to>
      <xdr:col>10</xdr:col>
      <xdr:colOff>16109</xdr:colOff>
      <xdr:row>302</xdr:row>
      <xdr:rowOff>56610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3F168D-D7A3-4CCF-B14E-AA0CD43B5D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67734</xdr:colOff>
      <xdr:row>18</xdr:row>
      <xdr:rowOff>2</xdr:rowOff>
    </xdr:from>
    <xdr:to>
      <xdr:col>10</xdr:col>
      <xdr:colOff>63100</xdr:colOff>
      <xdr:row>38</xdr:row>
      <xdr:rowOff>129003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C78FDE2-12B4-57BC-0729-FD5BED6213A6}"/>
            </a:ext>
          </a:extLst>
        </xdr:cNvPr>
        <xdr:cNvGrpSpPr/>
      </xdr:nvGrpSpPr>
      <xdr:grpSpPr>
        <a:xfrm>
          <a:off x="309034" y="5384802"/>
          <a:ext cx="8237666" cy="4447001"/>
          <a:chOff x="1667933" y="5376331"/>
          <a:chExt cx="8132145" cy="4363097"/>
        </a:xfrm>
      </xdr:grpSpPr>
      <xdr:graphicFrame macro="">
        <xdr:nvGraphicFramePr>
          <xdr:cNvPr id="14" name="Chart 13">
            <a:extLst>
              <a:ext uri="{FF2B5EF4-FFF2-40B4-BE49-F238E27FC236}">
                <a16:creationId xmlns:a16="http://schemas.microsoft.com/office/drawing/2014/main" id="{4617D1F2-0314-40CE-8940-F73777321B0C}"/>
              </a:ext>
            </a:extLst>
          </xdr:cNvPr>
          <xdr:cNvGraphicFramePr>
            <a:graphicFrameLocks noChangeAspect="1"/>
          </xdr:cNvGraphicFramePr>
        </xdr:nvGraphicFramePr>
        <xdr:xfrm>
          <a:off x="1667933" y="5376331"/>
          <a:ext cx="8132145" cy="43630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sp macro="" textlink="#REF!">
        <xdr:nvSpPr>
          <xdr:cNvPr id="2" name="TextBox 1">
            <a:extLst>
              <a:ext uri="{FF2B5EF4-FFF2-40B4-BE49-F238E27FC236}">
                <a16:creationId xmlns:a16="http://schemas.microsoft.com/office/drawing/2014/main" id="{58A57277-5A25-72BE-51AB-0E4FF1B5258F}"/>
              </a:ext>
            </a:extLst>
          </xdr:cNvPr>
          <xdr:cNvSpPr txBox="1"/>
        </xdr:nvSpPr>
        <xdr:spPr>
          <a:xfrm>
            <a:off x="4862134" y="7160672"/>
            <a:ext cx="1769533" cy="11514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D6C901D-779B-47B9-BC7B-9922F0DFD613}" type="TxLink">
              <a:rPr lang="en-US" sz="1400" b="1" i="0" u="none" strike="noStrike">
                <a:solidFill>
                  <a:sysClr val="windowText" lastClr="000000"/>
                </a:solidFill>
                <a:latin typeface="Segoe UI"/>
                <a:cs typeface="Segoe UI"/>
              </a:rPr>
              <a:pPr algn="ctr"/>
              <a:t>Losun Íslands eftir skuldbindingum 2024</a:t>
            </a:fld>
            <a:endParaRPr lang="is-IS" sz="1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4</xdr:col>
      <xdr:colOff>9523</xdr:colOff>
      <xdr:row>66</xdr:row>
      <xdr:rowOff>180974</xdr:rowOff>
    </xdr:from>
    <xdr:to>
      <xdr:col>10</xdr:col>
      <xdr:colOff>18013</xdr:colOff>
      <xdr:row>87</xdr:row>
      <xdr:rowOff>16604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CCC9086-7BC2-4F81-8073-A07838C793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20</xdr:col>
      <xdr:colOff>0</xdr:colOff>
      <xdr:row>67</xdr:row>
      <xdr:rowOff>0</xdr:rowOff>
    </xdr:from>
    <xdr:to>
      <xdr:col>25</xdr:col>
      <xdr:colOff>416160</xdr:colOff>
      <xdr:row>87</xdr:row>
      <xdr:rowOff>56610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A278F5D-CBE5-42A1-9451-BF3B99ECDD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4</xdr:col>
      <xdr:colOff>0</xdr:colOff>
      <xdr:row>200</xdr:row>
      <xdr:rowOff>0</xdr:rowOff>
    </xdr:from>
    <xdr:to>
      <xdr:col>10</xdr:col>
      <xdr:colOff>0</xdr:colOff>
      <xdr:row>220</xdr:row>
      <xdr:rowOff>56610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60066D-5582-4195-9335-6488B52B3A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4</xdr:col>
      <xdr:colOff>3809</xdr:colOff>
      <xdr:row>221</xdr:row>
      <xdr:rowOff>0</xdr:rowOff>
    </xdr:from>
    <xdr:to>
      <xdr:col>10</xdr:col>
      <xdr:colOff>16109</xdr:colOff>
      <xdr:row>241</xdr:row>
      <xdr:rowOff>56610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663DA90-0B96-4443-ADE5-E6D60D1284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20</xdr:col>
      <xdr:colOff>0</xdr:colOff>
      <xdr:row>221</xdr:row>
      <xdr:rowOff>-1</xdr:rowOff>
    </xdr:from>
    <xdr:to>
      <xdr:col>25</xdr:col>
      <xdr:colOff>416160</xdr:colOff>
      <xdr:row>241</xdr:row>
      <xdr:rowOff>56609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32CB9E5C-9043-4342-A4A2-76CB5E7D29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20</xdr:col>
      <xdr:colOff>0</xdr:colOff>
      <xdr:row>200</xdr:row>
      <xdr:rowOff>0</xdr:rowOff>
    </xdr:from>
    <xdr:to>
      <xdr:col>25</xdr:col>
      <xdr:colOff>402590</xdr:colOff>
      <xdr:row>220</xdr:row>
      <xdr:rowOff>56610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DAEDB4FF-013A-41E7-A0EE-783DB76FD5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10</xdr:col>
      <xdr:colOff>0</xdr:colOff>
      <xdr:row>43</xdr:row>
      <xdr:rowOff>0</xdr:rowOff>
    </xdr:from>
    <xdr:to>
      <xdr:col>16</xdr:col>
      <xdr:colOff>625710</xdr:colOff>
      <xdr:row>63</xdr:row>
      <xdr:rowOff>132810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3552C65C-E4A7-499B-AF54-559D3F18C4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26</xdr:col>
      <xdr:colOff>0</xdr:colOff>
      <xdr:row>44</xdr:row>
      <xdr:rowOff>0</xdr:rowOff>
    </xdr:from>
    <xdr:to>
      <xdr:col>31</xdr:col>
      <xdr:colOff>969009</xdr:colOff>
      <xdr:row>64</xdr:row>
      <xdr:rowOff>1998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D66BCA0-C4FB-46FB-B1A3-8D0903252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4</xdr:col>
      <xdr:colOff>0</xdr:colOff>
      <xdr:row>88</xdr:row>
      <xdr:rowOff>0</xdr:rowOff>
    </xdr:from>
    <xdr:to>
      <xdr:col>10</xdr:col>
      <xdr:colOff>2775</xdr:colOff>
      <xdr:row>108</xdr:row>
      <xdr:rowOff>132810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549FA60A-8293-4F50-88F0-0ABF692867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10</xdr:col>
      <xdr:colOff>381000</xdr:colOff>
      <xdr:row>67</xdr:row>
      <xdr:rowOff>114300</xdr:rowOff>
    </xdr:from>
    <xdr:to>
      <xdr:col>16</xdr:col>
      <xdr:colOff>1006710</xdr:colOff>
      <xdr:row>88</xdr:row>
      <xdr:rowOff>37560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FCFCA3F9-7943-4F29-89DA-F9621AD9A3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20</xdr:col>
      <xdr:colOff>0</xdr:colOff>
      <xdr:row>88</xdr:row>
      <xdr:rowOff>0</xdr:rowOff>
    </xdr:from>
    <xdr:to>
      <xdr:col>25</xdr:col>
      <xdr:colOff>838200</xdr:colOff>
      <xdr:row>107</xdr:row>
      <xdr:rowOff>95433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3772B9BF-C3F2-43E8-B18A-2A18E68EC0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25</xdr:col>
      <xdr:colOff>1181100</xdr:colOff>
      <xdr:row>67</xdr:row>
      <xdr:rowOff>190500</xdr:rowOff>
    </xdr:from>
    <xdr:to>
      <xdr:col>31</xdr:col>
      <xdr:colOff>627199</xdr:colOff>
      <xdr:row>86</xdr:row>
      <xdr:rowOff>207828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C42455F-9460-46F1-8D85-313A735006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10</xdr:col>
      <xdr:colOff>0</xdr:colOff>
      <xdr:row>155</xdr:row>
      <xdr:rowOff>0</xdr:rowOff>
    </xdr:from>
    <xdr:to>
      <xdr:col>16</xdr:col>
      <xdr:colOff>606660</xdr:colOff>
      <xdr:row>175</xdr:row>
      <xdr:rowOff>56610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DB842C7E-9FB8-43F0-B999-4D6896959D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26</xdr:col>
      <xdr:colOff>0</xdr:colOff>
      <xdr:row>221</xdr:row>
      <xdr:rowOff>0</xdr:rowOff>
    </xdr:from>
    <xdr:to>
      <xdr:col>31</xdr:col>
      <xdr:colOff>1235310</xdr:colOff>
      <xdr:row>241</xdr:row>
      <xdr:rowOff>56610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1747ACD5-9903-4707-A791-FBE01CB336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20</xdr:col>
      <xdr:colOff>0</xdr:colOff>
      <xdr:row>18</xdr:row>
      <xdr:rowOff>0</xdr:rowOff>
    </xdr:from>
    <xdr:to>
      <xdr:col>25</xdr:col>
      <xdr:colOff>401766</xdr:colOff>
      <xdr:row>38</xdr:row>
      <xdr:rowOff>129001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AEFAC7-F960-428C-ADC5-88000F6CE0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4</xdr:col>
      <xdr:colOff>32658</xdr:colOff>
      <xdr:row>130</xdr:row>
      <xdr:rowOff>119743</xdr:rowOff>
    </xdr:from>
    <xdr:to>
      <xdr:col>10</xdr:col>
      <xdr:colOff>55118</xdr:colOff>
      <xdr:row>150</xdr:row>
      <xdr:rowOff>170638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03DA42C-4357-494C-B469-4F88E5701E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20</xdr:col>
      <xdr:colOff>0</xdr:colOff>
      <xdr:row>131</xdr:row>
      <xdr:rowOff>0</xdr:rowOff>
    </xdr:from>
    <xdr:to>
      <xdr:col>25</xdr:col>
      <xdr:colOff>402190</xdr:colOff>
      <xdr:row>151</xdr:row>
      <xdr:rowOff>56610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A180E05-8927-4EEB-AC0F-B4177C4D8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4</xdr:col>
      <xdr:colOff>0</xdr:colOff>
      <xdr:row>245</xdr:row>
      <xdr:rowOff>19685</xdr:rowOff>
    </xdr:from>
    <xdr:to>
      <xdr:col>10</xdr:col>
      <xdr:colOff>22236</xdr:colOff>
      <xdr:row>265</xdr:row>
      <xdr:rowOff>74316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CACE6E-9B70-41B4-9F3B-CBDBB1FCCA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158750</xdr:colOff>
      <xdr:row>245</xdr:row>
      <xdr:rowOff>0</xdr:rowOff>
    </xdr:from>
    <xdr:to>
      <xdr:col>13</xdr:col>
      <xdr:colOff>977265</xdr:colOff>
      <xdr:row>266</xdr:row>
      <xdr:rowOff>76200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5C93980-E3AA-4EDA-8F3B-2B4B6E582C2F}"/>
            </a:ext>
          </a:extLst>
        </xdr:cNvPr>
        <xdr:cNvSpPr txBox="1"/>
      </xdr:nvSpPr>
      <xdr:spPr>
        <a:xfrm>
          <a:off x="10426700" y="56397525"/>
          <a:ext cx="4780915" cy="4476750"/>
        </a:xfrm>
        <a:prstGeom prst="roundRect">
          <a:avLst/>
        </a:prstGeom>
        <a:solidFill>
          <a:schemeClr val="lt1"/>
        </a:solidFill>
        <a:ln w="19050" cmpd="sng">
          <a:solidFill>
            <a:schemeClr val="accent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GB" sz="1000" b="1">
              <a:solidFill>
                <a:sysClr val="windowText" lastClr="000000"/>
              </a:solidFill>
            </a:rPr>
            <a:t>Samfélagslosun</a:t>
          </a:r>
          <a:r>
            <a:rPr lang="en-GB" sz="1000" b="1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er losun gróðurhúsalofttegunda sem fellur undir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beina ábyrgð ríkja samkvæmt reglugerð (ESB)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2018/842 um sameiginlega ábyrgð (e. Effort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Sharing Regulation,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ESR).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l"/>
          <a:endParaRPr lang="en-GB" sz="10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000" b="0">
              <a:solidFill>
                <a:sysClr val="windowText" lastClr="000000"/>
              </a:solidFill>
            </a:rPr>
            <a:t>Núgildandi skuldbinding Íslands gagnvart regluverki</a:t>
          </a:r>
          <a:r>
            <a:rPr lang="en-GB" sz="1000" b="0" baseline="0">
              <a:solidFill>
                <a:sysClr val="windowText" lastClr="000000"/>
              </a:solidFill>
            </a:rPr>
            <a:t> ESB</a:t>
          </a:r>
          <a:r>
            <a:rPr lang="en-GB" sz="1000" b="0">
              <a:solidFill>
                <a:sysClr val="windowText" lastClr="000000"/>
              </a:solidFill>
            </a:rPr>
            <a:t> fyrir samfélagslosun</a:t>
          </a:r>
          <a:r>
            <a:rPr lang="en-GB" sz="1000" b="1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</a:rPr>
            <a:t>er 29% samdráttur árið 2030 miðað 2005. Árið 2020 uppfærði ESB heildarmarkmið sitt fyrir losun árið 2030.</a:t>
          </a:r>
          <a:r>
            <a:rPr lang="en-GB" sz="1000" baseline="0">
              <a:solidFill>
                <a:sysClr val="windowText" lastClr="000000"/>
              </a:solidFill>
            </a:rPr>
            <a:t> Í </a:t>
          </a:r>
          <a:r>
            <a:rPr lang="en-GB" sz="1000">
              <a:solidFill>
                <a:sysClr val="windowText" lastClr="000000"/>
              </a:solidFill>
            </a:rPr>
            <a:t>þessari uppfærslu </a:t>
          </a:r>
          <a:r>
            <a:rPr lang="en-GB" sz="1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var skuldbinding </a:t>
          </a:r>
          <a:r>
            <a:rPr lang="en-GB" sz="1000">
              <a:solidFill>
                <a:sysClr val="windowText" lastClr="000000"/>
              </a:solidFill>
            </a:rPr>
            <a:t>2030 fyrir samfélagslosun ESB </a:t>
          </a:r>
          <a:r>
            <a:rPr lang="en-GB" sz="1000" b="0">
              <a:solidFill>
                <a:sysClr val="windowText" lastClr="000000"/>
              </a:solidFill>
            </a:rPr>
            <a:t>hækkuð úr 30% í 40% </a:t>
          </a:r>
          <a:r>
            <a:rPr lang="en-GB" sz="1000">
              <a:solidFill>
                <a:sysClr val="windowText" lastClr="000000"/>
              </a:solidFill>
            </a:rPr>
            <a:t>miðað við 2005.</a:t>
          </a:r>
          <a:r>
            <a:rPr lang="en-GB" sz="1000" baseline="0">
              <a:solidFill>
                <a:sysClr val="windowText" lastClr="000000"/>
              </a:solidFill>
            </a:rPr>
            <a:t> R</a:t>
          </a:r>
          <a:r>
            <a:rPr lang="en-GB" sz="1000">
              <a:solidFill>
                <a:sysClr val="windowText" lastClr="000000"/>
              </a:solidFill>
            </a:rPr>
            <a:t>eglugerð (ESB) 2018/842 var því uppfærð með nýjar</a:t>
          </a:r>
          <a:r>
            <a:rPr lang="en-GB" sz="1000" baseline="0">
              <a:solidFill>
                <a:sysClr val="windowText" lastClr="000000"/>
              </a:solidFill>
            </a:rPr>
            <a:t> skuldbindingar</a:t>
          </a:r>
          <a:r>
            <a:rPr lang="en-GB" sz="1000">
              <a:solidFill>
                <a:sysClr val="windowText" lastClr="000000"/>
              </a:solidFill>
            </a:rPr>
            <a:t> fyrir hvert aðildarríki ESB. </a:t>
          </a:r>
          <a:r>
            <a:rPr lang="en-GB" sz="1000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</a:rPr>
            <a:t>Vinna við uppfærðar skuldbindingar fyrir Ísland og Noreg er langt komin </a:t>
          </a:r>
          <a:r>
            <a:rPr lang="en-GB" sz="1000" b="0">
              <a:solidFill>
                <a:sysClr val="windowText" lastClr="000000"/>
              </a:solidFill>
            </a:rPr>
            <a:t>og áætlað er að </a:t>
          </a:r>
          <a:r>
            <a:rPr lang="en-GB" sz="1000" b="1">
              <a:solidFill>
                <a:sysClr val="windowText" lastClr="000000"/>
              </a:solidFill>
            </a:rPr>
            <a:t>ný</a:t>
          </a:r>
          <a:r>
            <a:rPr lang="en-GB" sz="1000" b="1" baseline="0">
              <a:solidFill>
                <a:sysClr val="windowText" lastClr="000000"/>
              </a:solidFill>
            </a:rPr>
            <a:t> skuldbinding</a:t>
          </a:r>
          <a:r>
            <a:rPr lang="en-GB" sz="1000" b="1">
              <a:solidFill>
                <a:sysClr val="windowText" lastClr="000000"/>
              </a:solidFill>
            </a:rPr>
            <a:t> fyrir Ísland verði 41% samdráttur árið 2030 </a:t>
          </a:r>
          <a:r>
            <a:rPr lang="en-GB" sz="1000">
              <a:solidFill>
                <a:sysClr val="windowText" lastClr="000000"/>
              </a:solidFill>
            </a:rPr>
            <a:t>miðað við 2005. </a:t>
          </a:r>
        </a:p>
        <a:p>
          <a:pPr algn="l"/>
          <a:endParaRPr lang="en-GB" sz="1000">
            <a:solidFill>
              <a:sysClr val="windowText" lastClr="000000"/>
            </a:solidFill>
          </a:endParaRPr>
        </a:p>
        <a:p>
          <a:pPr algn="l"/>
          <a:r>
            <a:rPr lang="en-GB" sz="1000">
              <a:solidFill>
                <a:sysClr val="windowText" lastClr="000000"/>
              </a:solidFill>
            </a:rPr>
            <a:t>Í </a:t>
          </a:r>
          <a:r>
            <a:rPr lang="en-GB" sz="1000" b="1">
              <a:solidFill>
                <a:sysClr val="windowText" lastClr="000000"/>
              </a:solidFill>
            </a:rPr>
            <a:t>landsákvörðuðu framlagi </a:t>
          </a:r>
          <a:r>
            <a:rPr lang="en-GB" sz="1000" b="0">
              <a:solidFill>
                <a:sysClr val="windowText" lastClr="000000"/>
              </a:solidFill>
            </a:rPr>
            <a:t>(e.</a:t>
          </a:r>
          <a:r>
            <a:rPr lang="en-GB" sz="1000" b="0" baseline="0">
              <a:solidFill>
                <a:sysClr val="windowText" lastClr="000000"/>
              </a:solidFill>
            </a:rPr>
            <a:t> Nationally Determined Contribution) </a:t>
          </a:r>
          <a:r>
            <a:rPr lang="en-GB" sz="1000">
              <a:solidFill>
                <a:sysClr val="windowText" lastClr="000000"/>
              </a:solidFill>
            </a:rPr>
            <a:t>Íslands gagnvart</a:t>
          </a:r>
          <a:r>
            <a:rPr lang="en-GB" sz="1000" baseline="0">
              <a:solidFill>
                <a:sysClr val="windowText" lastClr="000000"/>
              </a:solidFill>
            </a:rPr>
            <a:t> Parísarsamningum kemur fram að markmiðið sé </a:t>
          </a:r>
          <a:r>
            <a:rPr lang="en-GB" sz="1000" b="1" baseline="0">
              <a:solidFill>
                <a:sysClr val="windowText" lastClr="000000"/>
              </a:solidFill>
            </a:rPr>
            <a:t>41% samdráttur í samfélagslosun árið 2030 og 50%-55% árið 2035 </a:t>
          </a:r>
          <a:r>
            <a:rPr lang="en-GB" sz="1000" baseline="0">
              <a:solidFill>
                <a:sysClr val="windowText" lastClr="000000"/>
              </a:solidFill>
            </a:rPr>
            <a:t>miðað við árið 2005. </a:t>
          </a:r>
          <a:endParaRPr lang="en-GB" sz="1000">
            <a:solidFill>
              <a:sysClr val="windowText" lastClr="000000"/>
            </a:solidFill>
          </a:endParaRPr>
        </a:p>
        <a:p>
          <a:pPr algn="l"/>
          <a:endParaRPr lang="en-GB" sz="1000">
            <a:solidFill>
              <a:sysClr val="windowText" lastClr="000000"/>
            </a:solidFill>
          </a:endParaRPr>
        </a:p>
        <a:p>
          <a:pPr algn="l"/>
          <a:r>
            <a:rPr lang="en-GB" sz="1000">
              <a:solidFill>
                <a:sysClr val="windowText" lastClr="000000"/>
              </a:solidFill>
            </a:rPr>
            <a:t>Grafið</a:t>
          </a:r>
          <a:r>
            <a:rPr lang="en-GB" sz="1000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</a:rPr>
            <a:t>til vinstri sýnir samfélagslosun Íslands ásamt úthlutuðum losunarheimildum fyrir árin 2021-2023 (sem haldast óbreyttar), sem og áætlaðar árlegar losunarheimildir fyrir árin 2024-2030 byggðar á væntanlegri</a:t>
          </a:r>
          <a:r>
            <a:rPr lang="en-GB" sz="1000" baseline="0">
              <a:solidFill>
                <a:sysClr val="windowText" lastClr="000000"/>
              </a:solidFill>
            </a:rPr>
            <a:t> skuldbindingu um 41% samdrátt</a:t>
          </a:r>
          <a:r>
            <a:rPr lang="en-GB" sz="1000">
              <a:solidFill>
                <a:sysClr val="windowText" lastClr="000000"/>
              </a:solidFill>
            </a:rPr>
            <a:t>.</a:t>
          </a:r>
          <a:endParaRPr lang="en-GB" sz="1000" kern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20</xdr:col>
      <xdr:colOff>3809</xdr:colOff>
      <xdr:row>245</xdr:row>
      <xdr:rowOff>0</xdr:rowOff>
    </xdr:from>
    <xdr:to>
      <xdr:col>25</xdr:col>
      <xdr:colOff>591184</xdr:colOff>
      <xdr:row>265</xdr:row>
      <xdr:rowOff>58441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C6749B0-0F0E-4855-8167-486DF7BC65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26</xdr:col>
      <xdr:colOff>0</xdr:colOff>
      <xdr:row>245</xdr:row>
      <xdr:rowOff>0</xdr:rowOff>
    </xdr:from>
    <xdr:to>
      <xdr:col>29</xdr:col>
      <xdr:colOff>54293</xdr:colOff>
      <xdr:row>265</xdr:row>
      <xdr:rowOff>34290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BDDB96D-15F3-49D9-858A-9BA878DE19DB}"/>
            </a:ext>
          </a:extLst>
        </xdr:cNvPr>
        <xdr:cNvSpPr txBox="1"/>
      </xdr:nvSpPr>
      <xdr:spPr>
        <a:xfrm>
          <a:off x="39790688" y="52935188"/>
          <a:ext cx="4411980" cy="4320540"/>
        </a:xfrm>
        <a:prstGeom prst="roundRect">
          <a:avLst/>
        </a:prstGeom>
        <a:solidFill>
          <a:schemeClr val="lt1"/>
        </a:solidFill>
        <a:ln w="19050" cmpd="sng">
          <a:solidFill>
            <a:schemeClr val="accent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 emissions 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refer to the greenhouse gas emissions that fall under the scope of Regulation (EU) 2018/842 </a:t>
          </a:r>
          <a:r>
            <a:rPr lang="en-GB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n-GB" sz="105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Effort</a:t>
          </a:r>
          <a:r>
            <a:rPr lang="en-GB" sz="105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Sharing Regulation, </a:t>
          </a:r>
          <a:r>
            <a:rPr lang="en-GB" sz="105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ESR).</a:t>
          </a:r>
          <a:r>
            <a:rPr lang="en-GB" sz="105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GB" sz="1000">
            <a:solidFill>
              <a:sysClr val="windowText" lastClr="000000"/>
            </a:solidFill>
            <a:effectLst/>
          </a:endParaRPr>
        </a:p>
        <a:p>
          <a:pPr algn="l"/>
          <a:endParaRPr lang="en-GB" sz="10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000">
              <a:solidFill>
                <a:sysClr val="windowText" lastClr="000000"/>
              </a:solidFill>
            </a:rPr>
            <a:t>The</a:t>
          </a:r>
          <a:r>
            <a:rPr lang="en-GB" sz="1000" baseline="0">
              <a:solidFill>
                <a:sysClr val="windowText" lastClr="000000"/>
              </a:solidFill>
            </a:rPr>
            <a:t> target currently in force for Iceland's ESR emissions is 29%  reduction by 2030 compared to 2005. </a:t>
          </a:r>
          <a:r>
            <a:rPr lang="en-GB" sz="1000">
              <a:solidFill>
                <a:sysClr val="windowText" lastClr="000000"/>
              </a:solidFill>
            </a:rPr>
            <a:t>In 2020, the EU updated its</a:t>
          </a:r>
          <a:r>
            <a:rPr lang="en-GB" sz="1000" baseline="0">
              <a:solidFill>
                <a:sysClr val="windowText" lastClr="000000"/>
              </a:solidFill>
            </a:rPr>
            <a:t> total emission target for 2030. This includes the target for ESR emissions which was </a:t>
          </a:r>
          <a:r>
            <a:rPr lang="en-GB" sz="1000" b="0" baseline="0">
              <a:solidFill>
                <a:sysClr val="windowText" lastClr="000000"/>
              </a:solidFill>
            </a:rPr>
            <a:t>increased from 30% to 40% </a:t>
          </a:r>
          <a:r>
            <a:rPr lang="en-GB" sz="1000" baseline="0">
              <a:solidFill>
                <a:sysClr val="windowText" lastClr="000000"/>
              </a:solidFill>
            </a:rPr>
            <a:t>(by 2030 compared to 2005). Following the target update, the ESR was revised with new targets for each EU country. </a:t>
          </a:r>
          <a:r>
            <a:rPr lang="en-GB" sz="1000">
              <a:solidFill>
                <a:sysClr val="windowText" lastClr="000000"/>
              </a:solidFill>
            </a:rPr>
            <a:t>Work on updated 2030 ESR target</a:t>
          </a:r>
          <a:r>
            <a:rPr lang="en-GB" sz="1000" baseline="0">
              <a:solidFill>
                <a:sysClr val="windowText" lastClr="000000"/>
              </a:solidFill>
            </a:rPr>
            <a:t> for</a:t>
          </a:r>
          <a:r>
            <a:rPr lang="en-GB" sz="1000">
              <a:solidFill>
                <a:sysClr val="windowText" lastClr="000000"/>
              </a:solidFill>
            </a:rPr>
            <a:t> Iceland and Norway is well underway. </a:t>
          </a:r>
          <a:r>
            <a:rPr lang="en-GB" sz="1000" b="1" baseline="0">
              <a:solidFill>
                <a:sysClr val="windowText" lastClr="000000"/>
              </a:solidFill>
            </a:rPr>
            <a:t>The new target for Iceland is expected to be 41% </a:t>
          </a:r>
          <a:r>
            <a:rPr lang="en-GB" sz="1000" baseline="0">
              <a:solidFill>
                <a:sysClr val="windowText" lastClr="000000"/>
              </a:solidFill>
            </a:rPr>
            <a:t>compared to 2005.</a:t>
          </a:r>
        </a:p>
        <a:p>
          <a:pPr algn="l"/>
          <a:endParaRPr lang="en-GB" sz="1000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 </a:t>
          </a:r>
          <a:r>
            <a:rPr lang="en-GB" sz="10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Iceland's NDC</a:t>
          </a:r>
          <a:r>
            <a:rPr lang="en-GB" sz="10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Iceland is committed to a target of </a:t>
          </a:r>
          <a:r>
            <a:rPr lang="en-GB" sz="10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41% net reduction of ESR emissions by 2030 and 50%-55% by 2035 </a:t>
          </a:r>
          <a:r>
            <a:rPr lang="en-GB" sz="10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compared to 2005</a:t>
          </a:r>
          <a:r>
            <a:rPr lang="en-US" sz="10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.</a:t>
          </a:r>
          <a:endParaRPr lang="is-IS" sz="1000">
            <a:effectLst/>
          </a:endParaRPr>
        </a:p>
        <a:p>
          <a:pPr algn="l"/>
          <a:endParaRPr lang="en-GB" sz="1000">
            <a:solidFill>
              <a:sysClr val="windowText" lastClr="000000"/>
            </a:solidFill>
          </a:endParaRPr>
        </a:p>
        <a:p>
          <a:pPr algn="l"/>
          <a:r>
            <a:rPr lang="en-GB" sz="1000">
              <a:solidFill>
                <a:sysClr val="windowText" lastClr="000000"/>
              </a:solidFill>
            </a:rPr>
            <a:t>The graph</a:t>
          </a:r>
          <a:r>
            <a:rPr lang="en-GB" sz="1000" baseline="0">
              <a:solidFill>
                <a:sysClr val="windowText" lastClr="000000"/>
              </a:solidFill>
            </a:rPr>
            <a:t> on the left shows Iceland's ESR emissions and emission allocations for 2021-2030. Allocations for 2021-2023 remain unchanged, i.e. based on the previous 29% target, while the allocations shown for 2024-2030 are based on the anticipated 41% target.</a:t>
          </a:r>
          <a:endParaRPr lang="en-GB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0</xdr:colOff>
      <xdr:row>176</xdr:row>
      <xdr:rowOff>0</xdr:rowOff>
    </xdr:from>
    <xdr:to>
      <xdr:col>10</xdr:col>
      <xdr:colOff>590367</xdr:colOff>
      <xdr:row>196</xdr:row>
      <xdr:rowOff>76200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472D91A-F771-42DC-8E9C-EE47C3DA5C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20</xdr:col>
      <xdr:colOff>0</xdr:colOff>
      <xdr:row>176</xdr:row>
      <xdr:rowOff>0</xdr:rowOff>
    </xdr:from>
    <xdr:to>
      <xdr:col>25</xdr:col>
      <xdr:colOff>971188</xdr:colOff>
      <xdr:row>196</xdr:row>
      <xdr:rowOff>76200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5CEB7B3-F88C-4094-8B37-EC5BCA5259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10</xdr:col>
      <xdr:colOff>0</xdr:colOff>
      <xdr:row>220</xdr:row>
      <xdr:rowOff>0</xdr:rowOff>
    </xdr:from>
    <xdr:to>
      <xdr:col>16</xdr:col>
      <xdr:colOff>606660</xdr:colOff>
      <xdr:row>240</xdr:row>
      <xdr:rowOff>56610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E30C7A8-1B52-42F3-8697-F3AEBFEF48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20</xdr:col>
      <xdr:colOff>0</xdr:colOff>
      <xdr:row>306</xdr:row>
      <xdr:rowOff>0</xdr:rowOff>
    </xdr:from>
    <xdr:to>
      <xdr:col>25</xdr:col>
      <xdr:colOff>422510</xdr:colOff>
      <xdr:row>326</xdr:row>
      <xdr:rowOff>56610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69FAF6A-67FA-4E7A-95EC-669885C9DAC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25</xdr:col>
      <xdr:colOff>0</xdr:colOff>
      <xdr:row>306</xdr:row>
      <xdr:rowOff>0</xdr:rowOff>
    </xdr:from>
    <xdr:to>
      <xdr:col>30</xdr:col>
      <xdr:colOff>695560</xdr:colOff>
      <xdr:row>326</xdr:row>
      <xdr:rowOff>56610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DA549A2-9597-44A4-882E-9E0DEB880E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oneCellAnchor>
    <xdr:from>
      <xdr:col>20</xdr:col>
      <xdr:colOff>0</xdr:colOff>
      <xdr:row>329</xdr:row>
      <xdr:rowOff>0</xdr:rowOff>
    </xdr:from>
    <xdr:ext cx="8280000" cy="4320000"/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734EE57-96C1-4498-B5B3-B89E0EAA40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oneCellAnchor>
  <xdr:oneCellAnchor>
    <xdr:from>
      <xdr:col>25</xdr:col>
      <xdr:colOff>0</xdr:colOff>
      <xdr:row>330</xdr:row>
      <xdr:rowOff>0</xdr:rowOff>
    </xdr:from>
    <xdr:ext cx="8280000" cy="4320000"/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51771BFB-A707-4A18-9998-BAF319EA30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0.33578</cdr:x>
      <cdr:y>0.49977</cdr:y>
    </cdr:from>
    <cdr:to>
      <cdr:x>0.47145</cdr:x>
      <cdr:y>0.74687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D94D39BC-DD05-EC38-80B1-C408F6FC079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12613" y="2184400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0.74305</cdr:x>
      <cdr:y>0.71223</cdr:y>
    </cdr:from>
    <cdr:to>
      <cdr:x>0.87871</cdr:x>
      <cdr:y>0.95932</cdr:y>
    </cdr:to>
    <cdr:pic>
      <cdr:nvPicPr>
        <cdr:cNvPr id="3" name="Graphic 6">
          <a:extLst xmlns:a="http://schemas.openxmlformats.org/drawingml/2006/main">
            <a:ext uri="{FF2B5EF4-FFF2-40B4-BE49-F238E27FC236}">
              <a16:creationId xmlns:a16="http://schemas.microsoft.com/office/drawing/2014/main" id="{FA6E0BB1-3DC7-3A66-269E-31574E8233D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445251" y="3113001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0.76354</cdr:x>
      <cdr:y>0.09879</cdr:y>
    </cdr:from>
    <cdr:to>
      <cdr:x>0.89921</cdr:x>
      <cdr:y>0.34589</cdr:y>
    </cdr:to>
    <cdr:pic>
      <cdr:nvPicPr>
        <cdr:cNvPr id="4" name="Graphic 8">
          <a:extLst xmlns:a="http://schemas.openxmlformats.org/drawingml/2006/main">
            <a:ext uri="{FF2B5EF4-FFF2-40B4-BE49-F238E27FC236}">
              <a16:creationId xmlns:a16="http://schemas.microsoft.com/office/drawing/2014/main" id="{A8E1221B-CF8B-109D-A5DC-9CD1D567CC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23051" y="431800"/>
          <a:ext cx="1176787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26</xdr:row>
      <xdr:rowOff>0</xdr:rowOff>
    </xdr:from>
    <xdr:to>
      <xdr:col>10</xdr:col>
      <xdr:colOff>131917</xdr:colOff>
      <xdr:row>46</xdr:row>
      <xdr:rowOff>136003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3E4B3AC-C409-4BB8-9877-6621B8814B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1117600</xdr:colOff>
      <xdr:row>25</xdr:row>
      <xdr:rowOff>88900</xdr:rowOff>
    </xdr:from>
    <xdr:to>
      <xdr:col>16</xdr:col>
      <xdr:colOff>422729</xdr:colOff>
      <xdr:row>46</xdr:row>
      <xdr:rowOff>91788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0B37B6-470A-44BC-9F55-9B8459F493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4</xdr:col>
      <xdr:colOff>7823</xdr:colOff>
      <xdr:row>257</xdr:row>
      <xdr:rowOff>75452</xdr:rowOff>
    </xdr:from>
    <xdr:ext cx="7873434" cy="4320000"/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6D97424-A104-4C70-B287-BCDA0A42AD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 editAs="oneCell">
    <xdr:from>
      <xdr:col>4</xdr:col>
      <xdr:colOff>0</xdr:colOff>
      <xdr:row>366</xdr:row>
      <xdr:rowOff>0</xdr:rowOff>
    </xdr:from>
    <xdr:to>
      <xdr:col>10</xdr:col>
      <xdr:colOff>169526</xdr:colOff>
      <xdr:row>386</xdr:row>
      <xdr:rowOff>116845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808B6BA-CDD3-41A1-B0D7-02B2B43439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34</xdr:col>
      <xdr:colOff>0</xdr:colOff>
      <xdr:row>50</xdr:row>
      <xdr:rowOff>0</xdr:rowOff>
    </xdr:from>
    <xdr:to>
      <xdr:col>38</xdr:col>
      <xdr:colOff>435863</xdr:colOff>
      <xdr:row>69</xdr:row>
      <xdr:rowOff>192862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22B9D740-F333-486D-A88A-6F603422D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34</xdr:col>
      <xdr:colOff>0</xdr:colOff>
      <xdr:row>71</xdr:row>
      <xdr:rowOff>0</xdr:rowOff>
    </xdr:from>
    <xdr:to>
      <xdr:col>39</xdr:col>
      <xdr:colOff>359482</xdr:colOff>
      <xdr:row>91</xdr:row>
      <xdr:rowOff>38831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70440BB2-31F5-4810-BA74-DA64F93383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1813</xdr:colOff>
      <xdr:row>330</xdr:row>
      <xdr:rowOff>215899</xdr:rowOff>
    </xdr:from>
    <xdr:to>
      <xdr:col>10</xdr:col>
      <xdr:colOff>207082</xdr:colOff>
      <xdr:row>351</xdr:row>
      <xdr:rowOff>1999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C45680A-984E-4E10-AD72-DF149BC960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34</xdr:col>
      <xdr:colOff>1</xdr:colOff>
      <xdr:row>330</xdr:row>
      <xdr:rowOff>215899</xdr:rowOff>
    </xdr:from>
    <xdr:to>
      <xdr:col>39</xdr:col>
      <xdr:colOff>342901</xdr:colOff>
      <xdr:row>351</xdr:row>
      <xdr:rowOff>1999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3B4D7CE0-C76C-4A6C-88EA-C4FC9341C1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4</xdr:col>
      <xdr:colOff>0</xdr:colOff>
      <xdr:row>287</xdr:row>
      <xdr:rowOff>0</xdr:rowOff>
    </xdr:from>
    <xdr:ext cx="8477250" cy="4320000"/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FF2993-FF53-4FD7-A435-489489172F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0</xdr:colOff>
      <xdr:row>389</xdr:row>
      <xdr:rowOff>0</xdr:rowOff>
    </xdr:from>
    <xdr:ext cx="8305800" cy="4320000"/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F358B946-E4AF-46F5-A2B9-9FBB0D0B3A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twoCellAnchor editAs="oneCell">
    <xdr:from>
      <xdr:col>4</xdr:col>
      <xdr:colOff>0</xdr:colOff>
      <xdr:row>50</xdr:row>
      <xdr:rowOff>0</xdr:rowOff>
    </xdr:from>
    <xdr:to>
      <xdr:col>10</xdr:col>
      <xdr:colOff>169526</xdr:colOff>
      <xdr:row>69</xdr:row>
      <xdr:rowOff>150770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3DE4C6-D312-4C8F-BFE2-9FFC0ABE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34</xdr:col>
      <xdr:colOff>0</xdr:colOff>
      <xdr:row>25</xdr:row>
      <xdr:rowOff>0</xdr:rowOff>
    </xdr:from>
    <xdr:to>
      <xdr:col>39</xdr:col>
      <xdr:colOff>288218</xdr:colOff>
      <xdr:row>46</xdr:row>
      <xdr:rowOff>1892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343ACC-55ED-4294-9555-E07F5F15D1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39</xdr:col>
      <xdr:colOff>167640</xdr:colOff>
      <xdr:row>26</xdr:row>
      <xdr:rowOff>0</xdr:rowOff>
    </xdr:from>
    <xdr:to>
      <xdr:col>44</xdr:col>
      <xdr:colOff>2533814</xdr:colOff>
      <xdr:row>46</xdr:row>
      <xdr:rowOff>170476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5ED4A8-F94A-4E17-9125-FF8EAAEDF9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39</xdr:col>
      <xdr:colOff>0</xdr:colOff>
      <xdr:row>50</xdr:row>
      <xdr:rowOff>0</xdr:rowOff>
    </xdr:from>
    <xdr:to>
      <xdr:col>44</xdr:col>
      <xdr:colOff>2381088</xdr:colOff>
      <xdr:row>70</xdr:row>
      <xdr:rowOff>18121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6CCEA10-28EB-4C13-92BD-BAF229EF45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39</xdr:col>
      <xdr:colOff>0</xdr:colOff>
      <xdr:row>71</xdr:row>
      <xdr:rowOff>0</xdr:rowOff>
    </xdr:from>
    <xdr:to>
      <xdr:col>44</xdr:col>
      <xdr:colOff>2381088</xdr:colOff>
      <xdr:row>91</xdr:row>
      <xdr:rowOff>95600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1258D50-4002-43E5-A546-8368A62F2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158</xdr:row>
      <xdr:rowOff>0</xdr:rowOff>
    </xdr:from>
    <xdr:to>
      <xdr:col>10</xdr:col>
      <xdr:colOff>170017</xdr:colOff>
      <xdr:row>178</xdr:row>
      <xdr:rowOff>15383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029E2EA-16AF-4608-A15A-07D59FF8CD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34</xdr:col>
      <xdr:colOff>0</xdr:colOff>
      <xdr:row>158</xdr:row>
      <xdr:rowOff>0</xdr:rowOff>
    </xdr:from>
    <xdr:to>
      <xdr:col>39</xdr:col>
      <xdr:colOff>325774</xdr:colOff>
      <xdr:row>178</xdr:row>
      <xdr:rowOff>15383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163F727-C1FC-4AB1-8AED-539EF334CA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34</xdr:col>
      <xdr:colOff>0</xdr:colOff>
      <xdr:row>182</xdr:row>
      <xdr:rowOff>0</xdr:rowOff>
    </xdr:from>
    <xdr:to>
      <xdr:col>39</xdr:col>
      <xdr:colOff>893064</xdr:colOff>
      <xdr:row>207</xdr:row>
      <xdr:rowOff>131560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599F95A1-B23D-41AE-BA0F-B3A502C1A8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40</xdr:col>
      <xdr:colOff>0</xdr:colOff>
      <xdr:row>182</xdr:row>
      <xdr:rowOff>0</xdr:rowOff>
    </xdr:from>
    <xdr:to>
      <xdr:col>46</xdr:col>
      <xdr:colOff>248359</xdr:colOff>
      <xdr:row>208</xdr:row>
      <xdr:rowOff>54868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DC34C3C-6196-4C0E-A7D0-2AE187D3E3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40</xdr:col>
      <xdr:colOff>0</xdr:colOff>
      <xdr:row>212</xdr:row>
      <xdr:rowOff>0</xdr:rowOff>
    </xdr:from>
    <xdr:to>
      <xdr:col>45</xdr:col>
      <xdr:colOff>974925</xdr:colOff>
      <xdr:row>237</xdr:row>
      <xdr:rowOff>18892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99FC0C2F-F1A0-4A2E-A52B-FEBED25FF2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oneCellAnchor>
    <xdr:from>
      <xdr:col>34</xdr:col>
      <xdr:colOff>0</xdr:colOff>
      <xdr:row>257</xdr:row>
      <xdr:rowOff>0</xdr:rowOff>
    </xdr:from>
    <xdr:ext cx="7954916" cy="4320000"/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52D1696F-BD45-466A-8623-365E4B69A1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11</xdr:col>
      <xdr:colOff>0</xdr:colOff>
      <xdr:row>286</xdr:row>
      <xdr:rowOff>165100</xdr:rowOff>
    </xdr:from>
    <xdr:ext cx="8737599" cy="4320000"/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7D64576A-628D-413B-B491-D8BF2534A2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34</xdr:col>
      <xdr:colOff>0</xdr:colOff>
      <xdr:row>287</xdr:row>
      <xdr:rowOff>0</xdr:rowOff>
    </xdr:from>
    <xdr:ext cx="8477250" cy="4320000"/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A8CEF1A2-7C6D-4F2F-B2BB-906C639890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40</xdr:col>
      <xdr:colOff>0</xdr:colOff>
      <xdr:row>287</xdr:row>
      <xdr:rowOff>0</xdr:rowOff>
    </xdr:from>
    <xdr:ext cx="8737599" cy="4320000"/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194C1777-7F04-4DA3-97B4-4B0B1D01EB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11</xdr:col>
      <xdr:colOff>0</xdr:colOff>
      <xdr:row>331</xdr:row>
      <xdr:rowOff>0</xdr:rowOff>
    </xdr:from>
    <xdr:ext cx="7892143" cy="4320000"/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33EFA47-2DB5-4AF7-91C6-9F9A547B7A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40</xdr:col>
      <xdr:colOff>0</xdr:colOff>
      <xdr:row>331</xdr:row>
      <xdr:rowOff>0</xdr:rowOff>
    </xdr:from>
    <xdr:ext cx="7892143" cy="4320000"/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41DC9BFC-458A-403E-91E3-FC4D20F5AD4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11</xdr:col>
      <xdr:colOff>228600</xdr:colOff>
      <xdr:row>389</xdr:row>
      <xdr:rowOff>21771</xdr:rowOff>
    </xdr:from>
    <xdr:ext cx="7913914" cy="4320000"/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CE74F4D4-A5B7-4A43-B1C1-361E15F6BB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4</xdr:col>
      <xdr:colOff>0</xdr:colOff>
      <xdr:row>433</xdr:row>
      <xdr:rowOff>0</xdr:rowOff>
    </xdr:from>
    <xdr:ext cx="7881257" cy="4320000"/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475D7697-D5B2-43B1-9FE4-FBC6F8661A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0</xdr:colOff>
      <xdr:row>433</xdr:row>
      <xdr:rowOff>0</xdr:rowOff>
    </xdr:from>
    <xdr:ext cx="7913914" cy="4320000"/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7A6989D-655A-4B20-8970-D70EECD808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33</xdr:col>
      <xdr:colOff>696684</xdr:colOff>
      <xdr:row>389</xdr:row>
      <xdr:rowOff>0</xdr:rowOff>
    </xdr:from>
    <xdr:ext cx="8980715" cy="4320000"/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DFDC4AF2-502E-4B04-86D6-8C3DF7562E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40</xdr:col>
      <xdr:colOff>413657</xdr:colOff>
      <xdr:row>389</xdr:row>
      <xdr:rowOff>54428</xdr:rowOff>
    </xdr:from>
    <xdr:ext cx="8656320" cy="4320000"/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3D1D86B-EE19-45FC-8F4D-6A79D1FC98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34</xdr:col>
      <xdr:colOff>0</xdr:colOff>
      <xdr:row>433</xdr:row>
      <xdr:rowOff>0</xdr:rowOff>
    </xdr:from>
    <xdr:ext cx="7881257" cy="4320000"/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0E74C2A-86E2-4C30-B58B-2F84943FDF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oneCellAnchor>
    <xdr:from>
      <xdr:col>40</xdr:col>
      <xdr:colOff>0</xdr:colOff>
      <xdr:row>433</xdr:row>
      <xdr:rowOff>0</xdr:rowOff>
    </xdr:from>
    <xdr:ext cx="7913914" cy="4320000"/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E4F6ED2C-B961-4CF8-AC95-75C5E001D8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oneCellAnchor>
  <xdr:twoCellAnchor editAs="oneCell">
    <xdr:from>
      <xdr:col>4</xdr:col>
      <xdr:colOff>95795</xdr:colOff>
      <xdr:row>481</xdr:row>
      <xdr:rowOff>89263</xdr:rowOff>
    </xdr:from>
    <xdr:to>
      <xdr:col>10</xdr:col>
      <xdr:colOff>345078</xdr:colOff>
      <xdr:row>507</xdr:row>
      <xdr:rowOff>130706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2075554C-6EF4-4DB6-A9EB-6DDA37C733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11</xdr:col>
      <xdr:colOff>198120</xdr:colOff>
      <xdr:row>481</xdr:row>
      <xdr:rowOff>106680</xdr:rowOff>
    </xdr:from>
    <xdr:to>
      <xdr:col>17</xdr:col>
      <xdr:colOff>936789</xdr:colOff>
      <xdr:row>507</xdr:row>
      <xdr:rowOff>135824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A97E578E-A69B-43F2-A535-9080BE0F90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oneCellAnchor>
    <xdr:from>
      <xdr:col>4</xdr:col>
      <xdr:colOff>0</xdr:colOff>
      <xdr:row>511</xdr:row>
      <xdr:rowOff>0</xdr:rowOff>
    </xdr:from>
    <xdr:ext cx="7859486" cy="4320000"/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55247D75-40EF-439C-A834-91CB1AD600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oneCellAnchor>
    <xdr:from>
      <xdr:col>11</xdr:col>
      <xdr:colOff>0</xdr:colOff>
      <xdr:row>511</xdr:row>
      <xdr:rowOff>0</xdr:rowOff>
    </xdr:from>
    <xdr:ext cx="7837714" cy="4320000"/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E9DD5948-7B5A-4CAA-873F-DE2A84E6BB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oneCellAnchor>
  <xdr:oneCellAnchor>
    <xdr:from>
      <xdr:col>4</xdr:col>
      <xdr:colOff>0</xdr:colOff>
      <xdr:row>578</xdr:row>
      <xdr:rowOff>0</xdr:rowOff>
    </xdr:from>
    <xdr:ext cx="7870374" cy="4320000"/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FDC36912-0491-439F-AB11-5D0F2B7478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oneCellAnchor>
  <xdr:oneCellAnchor>
    <xdr:from>
      <xdr:col>11</xdr:col>
      <xdr:colOff>0</xdr:colOff>
      <xdr:row>578</xdr:row>
      <xdr:rowOff>0</xdr:rowOff>
    </xdr:from>
    <xdr:ext cx="7903029" cy="4320000"/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18F06E8D-E2B1-409F-A7B9-D5D221F4D64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4</xdr:col>
      <xdr:colOff>0</xdr:colOff>
      <xdr:row>638</xdr:row>
      <xdr:rowOff>0</xdr:rowOff>
    </xdr:from>
    <xdr:ext cx="7870373" cy="4320000"/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19943769-1945-4570-A44E-71F9F9A871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oneCellAnchor>
    <xdr:from>
      <xdr:col>4</xdr:col>
      <xdr:colOff>0</xdr:colOff>
      <xdr:row>683</xdr:row>
      <xdr:rowOff>0</xdr:rowOff>
    </xdr:from>
    <xdr:ext cx="7837714" cy="4320000"/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A8CDA3AA-1DE5-4682-AB4B-C7842C4E15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oneCellAnchor>
  <xdr:oneCellAnchor>
    <xdr:from>
      <xdr:col>10</xdr:col>
      <xdr:colOff>0</xdr:colOff>
      <xdr:row>638</xdr:row>
      <xdr:rowOff>0</xdr:rowOff>
    </xdr:from>
    <xdr:ext cx="7903029" cy="4320000"/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8B8A8F16-B393-4F6B-A396-D18E1A6498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oneCellAnchor>
  <xdr:oneCellAnchor>
    <xdr:from>
      <xdr:col>10</xdr:col>
      <xdr:colOff>0</xdr:colOff>
      <xdr:row>683</xdr:row>
      <xdr:rowOff>0</xdr:rowOff>
    </xdr:from>
    <xdr:ext cx="7859486" cy="4320000"/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BF5654A0-1DB1-49FE-A192-26758944FE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oneCellAnchor>
  <xdr:twoCellAnchor editAs="oneCell">
    <xdr:from>
      <xdr:col>4</xdr:col>
      <xdr:colOff>0</xdr:colOff>
      <xdr:row>718</xdr:row>
      <xdr:rowOff>0</xdr:rowOff>
    </xdr:from>
    <xdr:to>
      <xdr:col>10</xdr:col>
      <xdr:colOff>133475</xdr:colOff>
      <xdr:row>738</xdr:row>
      <xdr:rowOff>134356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EBF93F62-DA64-4F8A-AF11-F03500A4FB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oneCellAnchor>
    <xdr:from>
      <xdr:col>4</xdr:col>
      <xdr:colOff>0</xdr:colOff>
      <xdr:row>742</xdr:row>
      <xdr:rowOff>0</xdr:rowOff>
    </xdr:from>
    <xdr:ext cx="7903029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5A66A099-E12C-419E-846F-FD763DDE82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oneCellAnchor>
  <xdr:oneCellAnchor>
    <xdr:from>
      <xdr:col>4</xdr:col>
      <xdr:colOff>0</xdr:colOff>
      <xdr:row>844</xdr:row>
      <xdr:rowOff>0</xdr:rowOff>
    </xdr:from>
    <xdr:ext cx="7779527" cy="4320000"/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7649729-6C3F-400B-B4E2-B93D777BEB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oneCellAnchor>
  <xdr:oneCellAnchor>
    <xdr:from>
      <xdr:col>10</xdr:col>
      <xdr:colOff>0</xdr:colOff>
      <xdr:row>844</xdr:row>
      <xdr:rowOff>0</xdr:rowOff>
    </xdr:from>
    <xdr:ext cx="7892143" cy="4320000"/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560AD41F-8552-4DAE-BC97-ECB9A1CC36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oneCellAnchor>
  <xdr:oneCellAnchor>
    <xdr:from>
      <xdr:col>4</xdr:col>
      <xdr:colOff>0</xdr:colOff>
      <xdr:row>867</xdr:row>
      <xdr:rowOff>0</xdr:rowOff>
    </xdr:from>
    <xdr:ext cx="7598153" cy="4053299"/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891443F7-A11E-45E7-B976-72CAEF3E5E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oneCellAnchor>
  <xdr:oneCellAnchor>
    <xdr:from>
      <xdr:col>10</xdr:col>
      <xdr:colOff>0</xdr:colOff>
      <xdr:row>867</xdr:row>
      <xdr:rowOff>0</xdr:rowOff>
    </xdr:from>
    <xdr:ext cx="7892143" cy="4053299"/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7A58DEB-9331-4C3C-A22A-7B470605FD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oneCellAnchor>
  <xdr:oneCellAnchor>
    <xdr:from>
      <xdr:col>4</xdr:col>
      <xdr:colOff>0</xdr:colOff>
      <xdr:row>533</xdr:row>
      <xdr:rowOff>0</xdr:rowOff>
    </xdr:from>
    <xdr:ext cx="7892143" cy="432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59FF6F-3541-4A4B-B47E-562ED4D212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oneCellAnchor>
  <xdr:oneCellAnchor>
    <xdr:from>
      <xdr:col>11</xdr:col>
      <xdr:colOff>0</xdr:colOff>
      <xdr:row>533</xdr:row>
      <xdr:rowOff>0</xdr:rowOff>
    </xdr:from>
    <xdr:ext cx="7881257" cy="432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B8F348-6144-4BB7-9BCC-805DEFB5F6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oneCellAnchor>
  <xdr:oneCellAnchor>
    <xdr:from>
      <xdr:col>4</xdr:col>
      <xdr:colOff>0</xdr:colOff>
      <xdr:row>614</xdr:row>
      <xdr:rowOff>0</xdr:rowOff>
    </xdr:from>
    <xdr:ext cx="7867966" cy="432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F53C90-A048-4E4B-81A1-90A9B972BF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oneCellAnchor>
  <xdr:oneCellAnchor>
    <xdr:from>
      <xdr:col>11</xdr:col>
      <xdr:colOff>0</xdr:colOff>
      <xdr:row>742</xdr:row>
      <xdr:rowOff>0</xdr:rowOff>
    </xdr:from>
    <xdr:ext cx="7881257" cy="43200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EAC25B3-BF46-41DF-BC5D-C50BA67F1D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oneCellAnchor>
  <xdr:oneCellAnchor>
    <xdr:from>
      <xdr:col>4</xdr:col>
      <xdr:colOff>0</xdr:colOff>
      <xdr:row>787</xdr:row>
      <xdr:rowOff>0</xdr:rowOff>
    </xdr:from>
    <xdr:ext cx="7892142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834EA0D-1136-4CA3-907F-3E4AEB1754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oneCellAnchor>
  <xdr:oneCellAnchor>
    <xdr:from>
      <xdr:col>11</xdr:col>
      <xdr:colOff>0</xdr:colOff>
      <xdr:row>787</xdr:row>
      <xdr:rowOff>0</xdr:rowOff>
    </xdr:from>
    <xdr:ext cx="7903029" cy="4320000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17BCFD-C175-47FB-A321-AC613F61FC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oneCellAnchor>
  <xdr:twoCellAnchor editAs="oneCell">
    <xdr:from>
      <xdr:col>34</xdr:col>
      <xdr:colOff>0</xdr:colOff>
      <xdr:row>481</xdr:row>
      <xdr:rowOff>0</xdr:rowOff>
    </xdr:from>
    <xdr:to>
      <xdr:col>39</xdr:col>
      <xdr:colOff>323036</xdr:colOff>
      <xdr:row>507</xdr:row>
      <xdr:rowOff>37090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4C2F90-6BFE-4F19-B050-8AB7628011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39</xdr:col>
      <xdr:colOff>1470660</xdr:colOff>
      <xdr:row>481</xdr:row>
      <xdr:rowOff>84909</xdr:rowOff>
    </xdr:from>
    <xdr:to>
      <xdr:col>45</xdr:col>
      <xdr:colOff>778764</xdr:colOff>
      <xdr:row>507</xdr:row>
      <xdr:rowOff>133917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5443E1D-2FA3-4E34-B6ED-59F461CB98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34</xdr:col>
      <xdr:colOff>0</xdr:colOff>
      <xdr:row>366</xdr:row>
      <xdr:rowOff>0</xdr:rowOff>
    </xdr:from>
    <xdr:to>
      <xdr:col>39</xdr:col>
      <xdr:colOff>321381</xdr:colOff>
      <xdr:row>386</xdr:row>
      <xdr:rowOff>116845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873F6B7-B302-41F5-B757-25F849AEE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oneCellAnchor>
    <xdr:from>
      <xdr:col>34</xdr:col>
      <xdr:colOff>0</xdr:colOff>
      <xdr:row>511</xdr:row>
      <xdr:rowOff>0</xdr:rowOff>
    </xdr:from>
    <xdr:ext cx="8991600" cy="4320000"/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28C41B2-35D5-4FEA-8186-64848F1DCB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oneCellAnchor>
  <xdr:oneCellAnchor>
    <xdr:from>
      <xdr:col>40</xdr:col>
      <xdr:colOff>-1</xdr:colOff>
      <xdr:row>511</xdr:row>
      <xdr:rowOff>0</xdr:rowOff>
    </xdr:from>
    <xdr:ext cx="8545285" cy="4320000"/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095184D-7A52-4D5F-B2E5-E6291A2A7F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oneCellAnchor>
  <xdr:oneCellAnchor>
    <xdr:from>
      <xdr:col>40</xdr:col>
      <xdr:colOff>0</xdr:colOff>
      <xdr:row>532</xdr:row>
      <xdr:rowOff>0</xdr:rowOff>
    </xdr:from>
    <xdr:ext cx="7881257" cy="4320000"/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93CCDFDD-60CA-4CD7-A809-EB18894F4F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oneCellAnchor>
  <xdr:oneCellAnchor>
    <xdr:from>
      <xdr:col>34</xdr:col>
      <xdr:colOff>0</xdr:colOff>
      <xdr:row>532</xdr:row>
      <xdr:rowOff>0</xdr:rowOff>
    </xdr:from>
    <xdr:ext cx="7946571" cy="4320000"/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F3191FE-BDFC-4320-8505-C3AD45C4B7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oneCellAnchor>
  <xdr:oneCellAnchor>
    <xdr:from>
      <xdr:col>34</xdr:col>
      <xdr:colOff>0</xdr:colOff>
      <xdr:row>578</xdr:row>
      <xdr:rowOff>0</xdr:rowOff>
    </xdr:from>
    <xdr:ext cx="7870374" cy="4320000"/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8A5F57C-23BA-4B3C-9E2B-46D5E95C4E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oneCellAnchor>
  <xdr:oneCellAnchor>
    <xdr:from>
      <xdr:col>40</xdr:col>
      <xdr:colOff>0</xdr:colOff>
      <xdr:row>578</xdr:row>
      <xdr:rowOff>0</xdr:rowOff>
    </xdr:from>
    <xdr:ext cx="8183880" cy="4320000"/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9C14537B-9C97-424B-B370-2F7EC90B87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oneCellAnchor>
  <xdr:oneCellAnchor>
    <xdr:from>
      <xdr:col>34</xdr:col>
      <xdr:colOff>0</xdr:colOff>
      <xdr:row>638</xdr:row>
      <xdr:rowOff>0</xdr:rowOff>
    </xdr:from>
    <xdr:ext cx="7870373" cy="4320000"/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D07DD321-7A6B-4019-9B60-FE7332CE1B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oneCellAnchor>
  <xdr:oneCellAnchor>
    <xdr:from>
      <xdr:col>39</xdr:col>
      <xdr:colOff>0</xdr:colOff>
      <xdr:row>638</xdr:row>
      <xdr:rowOff>0</xdr:rowOff>
    </xdr:from>
    <xdr:ext cx="7903029" cy="4320000"/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3B37B4BD-1046-41C6-8BD4-B87DBB1CE6C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oneCellAnchor>
  <xdr:oneCellAnchor>
    <xdr:from>
      <xdr:col>34</xdr:col>
      <xdr:colOff>0</xdr:colOff>
      <xdr:row>683</xdr:row>
      <xdr:rowOff>0</xdr:rowOff>
    </xdr:from>
    <xdr:ext cx="7837714" cy="4320000"/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738A40A2-9F66-4939-9811-2214354E47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oneCellAnchor>
  <xdr:oneCellAnchor>
    <xdr:from>
      <xdr:col>39</xdr:col>
      <xdr:colOff>0</xdr:colOff>
      <xdr:row>683</xdr:row>
      <xdr:rowOff>0</xdr:rowOff>
    </xdr:from>
    <xdr:ext cx="7859486" cy="4320000"/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884FC2E2-EFE5-48A1-BCDA-BC2B6DF1EE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oneCellAnchor>
  <xdr:twoCellAnchor editAs="oneCell">
    <xdr:from>
      <xdr:col>34</xdr:col>
      <xdr:colOff>0</xdr:colOff>
      <xdr:row>718</xdr:row>
      <xdr:rowOff>0</xdr:rowOff>
    </xdr:from>
    <xdr:to>
      <xdr:col>39</xdr:col>
      <xdr:colOff>249682</xdr:colOff>
      <xdr:row>738</xdr:row>
      <xdr:rowOff>131362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792F73C8-6190-49E3-A124-16F3C29190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oneCellAnchor>
    <xdr:from>
      <xdr:col>33</xdr:col>
      <xdr:colOff>674915</xdr:colOff>
      <xdr:row>741</xdr:row>
      <xdr:rowOff>185058</xdr:rowOff>
    </xdr:from>
    <xdr:ext cx="8496300" cy="4320000"/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30391D24-6021-4496-91D6-F530513269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oneCellAnchor>
  <xdr:oneCellAnchor>
    <xdr:from>
      <xdr:col>34</xdr:col>
      <xdr:colOff>0</xdr:colOff>
      <xdr:row>786</xdr:row>
      <xdr:rowOff>190500</xdr:rowOff>
    </xdr:from>
    <xdr:ext cx="7892142" cy="4320000"/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742C964-0B35-4F46-957B-49D0449D0E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oneCellAnchor>
  <xdr:oneCellAnchor>
    <xdr:from>
      <xdr:col>39</xdr:col>
      <xdr:colOff>553539</xdr:colOff>
      <xdr:row>787</xdr:row>
      <xdr:rowOff>19050</xdr:rowOff>
    </xdr:from>
    <xdr:ext cx="8566241" cy="4320000"/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36BF20F0-38DE-4824-A6F3-348D163F35E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oneCellAnchor>
  <xdr:oneCellAnchor>
    <xdr:from>
      <xdr:col>34</xdr:col>
      <xdr:colOff>0</xdr:colOff>
      <xdr:row>821</xdr:row>
      <xdr:rowOff>0</xdr:rowOff>
    </xdr:from>
    <xdr:ext cx="7809412" cy="4268406"/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D96D099-8F2E-4BFB-BD4A-D82814B07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oneCellAnchor>
  <xdr:oneCellAnchor>
    <xdr:from>
      <xdr:col>34</xdr:col>
      <xdr:colOff>0</xdr:colOff>
      <xdr:row>844</xdr:row>
      <xdr:rowOff>0</xdr:rowOff>
    </xdr:from>
    <xdr:ext cx="7779527" cy="4320000"/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BA4624B0-200E-4EBE-AFD3-35C20D3A1C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oneCellAnchor>
  <xdr:oneCellAnchor>
    <xdr:from>
      <xdr:col>34</xdr:col>
      <xdr:colOff>0</xdr:colOff>
      <xdr:row>867</xdr:row>
      <xdr:rowOff>0</xdr:rowOff>
    </xdr:from>
    <xdr:ext cx="7598153" cy="4053299"/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0A72C9A-D973-4CCA-9B1A-92F577563F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oneCellAnchor>
  <xdr:oneCellAnchor>
    <xdr:from>
      <xdr:col>39</xdr:col>
      <xdr:colOff>114300</xdr:colOff>
      <xdr:row>867</xdr:row>
      <xdr:rowOff>0</xdr:rowOff>
    </xdr:from>
    <xdr:ext cx="7892143" cy="4053299"/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A8103CA-6514-4EE9-8F04-7BAEC2F4DC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oneCellAnchor>
  <xdr:oneCellAnchor>
    <xdr:from>
      <xdr:col>39</xdr:col>
      <xdr:colOff>0</xdr:colOff>
      <xdr:row>844</xdr:row>
      <xdr:rowOff>0</xdr:rowOff>
    </xdr:from>
    <xdr:ext cx="7892143" cy="4320000"/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737C0AFE-AC38-4DD3-B6DC-958F079CA5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oneCellAnchor>
  <xdr:twoCellAnchor editAs="oneCell">
    <xdr:from>
      <xdr:col>10</xdr:col>
      <xdr:colOff>0</xdr:colOff>
      <xdr:row>50</xdr:row>
      <xdr:rowOff>0</xdr:rowOff>
    </xdr:from>
    <xdr:to>
      <xdr:col>16</xdr:col>
      <xdr:colOff>632261</xdr:colOff>
      <xdr:row>69</xdr:row>
      <xdr:rowOff>150770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3B18207-0BF2-4F87-8A70-D539C4EFE9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10</xdr:col>
      <xdr:colOff>170017</xdr:colOff>
      <xdr:row>91</xdr:row>
      <xdr:rowOff>154764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8E1E183-4CF1-4E6F-8951-0EA7840144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16</xdr:col>
      <xdr:colOff>594160</xdr:colOff>
      <xdr:row>91</xdr:row>
      <xdr:rowOff>39466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FDA82C3-76A2-4D5C-8A17-96151F9445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oneCell">
    <xdr:from>
      <xdr:col>4</xdr:col>
      <xdr:colOff>0</xdr:colOff>
      <xdr:row>182</xdr:row>
      <xdr:rowOff>0</xdr:rowOff>
    </xdr:from>
    <xdr:to>
      <xdr:col>10</xdr:col>
      <xdr:colOff>324496</xdr:colOff>
      <xdr:row>208</xdr:row>
      <xdr:rowOff>54868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3A140DDF-5A8E-4F28-A1CA-1D45222649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oneCell">
    <xdr:from>
      <xdr:col>11</xdr:col>
      <xdr:colOff>0</xdr:colOff>
      <xdr:row>182</xdr:row>
      <xdr:rowOff>0</xdr:rowOff>
    </xdr:from>
    <xdr:to>
      <xdr:col>17</xdr:col>
      <xdr:colOff>1085445</xdr:colOff>
      <xdr:row>208</xdr:row>
      <xdr:rowOff>54868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7A400A40-7071-4025-A818-163B71E03D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oneCell">
    <xdr:from>
      <xdr:col>4</xdr:col>
      <xdr:colOff>0</xdr:colOff>
      <xdr:row>212</xdr:row>
      <xdr:rowOff>0</xdr:rowOff>
    </xdr:from>
    <xdr:to>
      <xdr:col>10</xdr:col>
      <xdr:colOff>27</xdr:colOff>
      <xdr:row>237</xdr:row>
      <xdr:rowOff>18892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A7BA309-C15C-4835-B06C-54E2FF66F3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oneCell">
    <xdr:from>
      <xdr:col>11</xdr:col>
      <xdr:colOff>0</xdr:colOff>
      <xdr:row>212</xdr:row>
      <xdr:rowOff>0</xdr:rowOff>
    </xdr:from>
    <xdr:to>
      <xdr:col>17</xdr:col>
      <xdr:colOff>855799</xdr:colOff>
      <xdr:row>237</xdr:row>
      <xdr:rowOff>18892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B470FDD5-1DBB-4CCA-8559-994DDA0DE0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7</xdr:col>
      <xdr:colOff>87085</xdr:colOff>
      <xdr:row>269</xdr:row>
      <xdr:rowOff>65314</xdr:rowOff>
    </xdr:from>
    <xdr:to>
      <xdr:col>7</xdr:col>
      <xdr:colOff>816428</xdr:colOff>
      <xdr:row>273</xdr:row>
      <xdr:rowOff>97971</xdr:rowOff>
    </xdr:to>
    <xdr:sp macro="" textlink="$A$257">
      <xdr:nvSpPr>
        <xdr:cNvPr id="13" name="TextBox 12">
          <a:extLst>
            <a:ext uri="{FF2B5EF4-FFF2-40B4-BE49-F238E27FC236}">
              <a16:creationId xmlns:a16="http://schemas.microsoft.com/office/drawing/2014/main" id="{43F01129-07CD-1889-DBA1-DBDEC422CAA7}"/>
            </a:ext>
          </a:extLst>
        </xdr:cNvPr>
        <xdr:cNvSpPr txBox="1"/>
      </xdr:nvSpPr>
      <xdr:spPr>
        <a:xfrm>
          <a:off x="6466114" y="61243028"/>
          <a:ext cx="729343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4FF4EE-23CA-4F3C-930D-003704D704A2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ORKA 2024</a:t>
          </a:fld>
          <a:endParaRPr lang="is-I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566057</xdr:colOff>
      <xdr:row>726</xdr:row>
      <xdr:rowOff>195942</xdr:rowOff>
    </xdr:from>
    <xdr:to>
      <xdr:col>7</xdr:col>
      <xdr:colOff>195942</xdr:colOff>
      <xdr:row>730</xdr:row>
      <xdr:rowOff>119742</xdr:rowOff>
    </xdr:to>
    <xdr:sp macro="" textlink="$A$718">
      <xdr:nvSpPr>
        <xdr:cNvPr id="17" name="TextBox 16">
          <a:extLst>
            <a:ext uri="{FF2B5EF4-FFF2-40B4-BE49-F238E27FC236}">
              <a16:creationId xmlns:a16="http://schemas.microsoft.com/office/drawing/2014/main" id="{7E6DA2C7-7BEA-1ACD-B55B-CC9452F830D0}"/>
            </a:ext>
          </a:extLst>
        </xdr:cNvPr>
        <xdr:cNvSpPr txBox="1"/>
      </xdr:nvSpPr>
      <xdr:spPr>
        <a:xfrm>
          <a:off x="5486400" y="168097199"/>
          <a:ext cx="1600199" cy="729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4E38A9C-F78F-4414-94A1-CED63256E33D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ÚRGANGUR 2024</a:t>
          </a:fld>
          <a:endParaRPr lang="is-IS" sz="18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40</xdr:col>
      <xdr:colOff>0</xdr:colOff>
      <xdr:row>742</xdr:row>
      <xdr:rowOff>0</xdr:rowOff>
    </xdr:from>
    <xdr:ext cx="8490857" cy="4320000"/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9C878CA-971A-4153-A26A-F51C7D91540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oneCellAnchor>
  <xdr:oneCellAnchor>
    <xdr:from>
      <xdr:col>4</xdr:col>
      <xdr:colOff>0</xdr:colOff>
      <xdr:row>821</xdr:row>
      <xdr:rowOff>0</xdr:rowOff>
    </xdr:from>
    <xdr:ext cx="7809412" cy="4268406"/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CABD71A6-0ACC-4E7A-8061-703636C0CC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oneCellAnchor>
  <xdr:oneCellAnchor>
    <xdr:from>
      <xdr:col>4</xdr:col>
      <xdr:colOff>0</xdr:colOff>
      <xdr:row>96</xdr:row>
      <xdr:rowOff>0</xdr:rowOff>
    </xdr:from>
    <xdr:ext cx="7680000" cy="4320000"/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C789A02C-57C2-4447-AE3E-A500621404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oneCellAnchor>
  <xdr:oneCellAnchor>
    <xdr:from>
      <xdr:col>4</xdr:col>
      <xdr:colOff>0</xdr:colOff>
      <xdr:row>117</xdr:row>
      <xdr:rowOff>0</xdr:rowOff>
    </xdr:from>
    <xdr:ext cx="7622540" cy="4162157"/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51291E9-3A0B-4773-82CA-425EABE8EA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oneCellAnchor>
  <xdr:oneCellAnchor>
    <xdr:from>
      <xdr:col>11</xdr:col>
      <xdr:colOff>0</xdr:colOff>
      <xdr:row>96</xdr:row>
      <xdr:rowOff>0</xdr:rowOff>
    </xdr:from>
    <xdr:ext cx="7823200" cy="4132403"/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AF2F4DCB-B667-413F-AEFE-9A62B323F2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oneCellAnchor>
  <xdr:oneCellAnchor>
    <xdr:from>
      <xdr:col>10</xdr:col>
      <xdr:colOff>792480</xdr:colOff>
      <xdr:row>116</xdr:row>
      <xdr:rowOff>76200</xdr:rowOff>
    </xdr:from>
    <xdr:ext cx="7747000" cy="4134943"/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EA22037-CC74-44EF-BFC3-F474DB1ECB7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oneCellAnchor>
  <xdr:oneCellAnchor>
    <xdr:from>
      <xdr:col>34</xdr:col>
      <xdr:colOff>0</xdr:colOff>
      <xdr:row>96</xdr:row>
      <xdr:rowOff>0</xdr:rowOff>
    </xdr:from>
    <xdr:ext cx="7680000" cy="4320000"/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7611E72-5985-4426-9DB7-7BCCF226B0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oneCellAnchor>
  <xdr:oneCellAnchor>
    <xdr:from>
      <xdr:col>34</xdr:col>
      <xdr:colOff>0</xdr:colOff>
      <xdr:row>117</xdr:row>
      <xdr:rowOff>0</xdr:rowOff>
    </xdr:from>
    <xdr:ext cx="7680000" cy="4320000"/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BD9A384E-266B-4CB4-8145-5B0EC5EA097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oneCellAnchor>
  <xdr:oneCellAnchor>
    <xdr:from>
      <xdr:col>39</xdr:col>
      <xdr:colOff>762000</xdr:colOff>
      <xdr:row>96</xdr:row>
      <xdr:rowOff>63500</xdr:rowOff>
    </xdr:from>
    <xdr:ext cx="7823200" cy="4132403"/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C05593E-691A-4277-802A-B8F49DBDCF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oneCellAnchor>
  <xdr:oneCellAnchor>
    <xdr:from>
      <xdr:col>39</xdr:col>
      <xdr:colOff>787400</xdr:colOff>
      <xdr:row>117</xdr:row>
      <xdr:rowOff>76200</xdr:rowOff>
    </xdr:from>
    <xdr:ext cx="7823200" cy="4132403"/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97C88AA-F43F-4E9C-A050-7FFBFD41A6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oneCellAnchor>
  <xdr:twoCellAnchor editAs="oneCell">
    <xdr:from>
      <xdr:col>4</xdr:col>
      <xdr:colOff>0</xdr:colOff>
      <xdr:row>308</xdr:row>
      <xdr:rowOff>0</xdr:rowOff>
    </xdr:from>
    <xdr:to>
      <xdr:col>10</xdr:col>
      <xdr:colOff>131302</xdr:colOff>
      <xdr:row>328</xdr:row>
      <xdr:rowOff>96704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87F6D959-1432-4C36-94D2-4B08FB723A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34</xdr:col>
      <xdr:colOff>0</xdr:colOff>
      <xdr:row>308</xdr:row>
      <xdr:rowOff>0</xdr:rowOff>
    </xdr:from>
    <xdr:to>
      <xdr:col>39</xdr:col>
      <xdr:colOff>210677</xdr:colOff>
      <xdr:row>328</xdr:row>
      <xdr:rowOff>96704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1D9A4681-08CA-4E52-8CC9-676EE1D120A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4</xdr:col>
      <xdr:colOff>0</xdr:colOff>
      <xdr:row>410</xdr:row>
      <xdr:rowOff>0</xdr:rowOff>
    </xdr:from>
    <xdr:to>
      <xdr:col>11</xdr:col>
      <xdr:colOff>207464</xdr:colOff>
      <xdr:row>430</xdr:row>
      <xdr:rowOff>76384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F9CDDDF-E5FE-4ABB-956D-D5CE0CAE0D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34</xdr:col>
      <xdr:colOff>0</xdr:colOff>
      <xdr:row>410</xdr:row>
      <xdr:rowOff>0</xdr:rowOff>
    </xdr:from>
    <xdr:to>
      <xdr:col>39</xdr:col>
      <xdr:colOff>1120866</xdr:colOff>
      <xdr:row>430</xdr:row>
      <xdr:rowOff>76384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F098528-1295-4680-8AAE-37C159E364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oneCellAnchor>
    <xdr:from>
      <xdr:col>4</xdr:col>
      <xdr:colOff>0</xdr:colOff>
      <xdr:row>554</xdr:row>
      <xdr:rowOff>0</xdr:rowOff>
    </xdr:from>
    <xdr:ext cx="8140700" cy="4508685"/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5F48FC93-27B3-4D06-9CF0-901169D997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oneCellAnchor>
  <xdr:oneCellAnchor>
    <xdr:from>
      <xdr:col>34</xdr:col>
      <xdr:colOff>0</xdr:colOff>
      <xdr:row>553</xdr:row>
      <xdr:rowOff>0</xdr:rowOff>
    </xdr:from>
    <xdr:ext cx="8140700" cy="4508685"/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F9DA4EB2-4E72-44DA-8B0A-6D53112EAA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oneCellAnchor>
  <xdr:oneCellAnchor>
    <xdr:from>
      <xdr:col>4</xdr:col>
      <xdr:colOff>0</xdr:colOff>
      <xdr:row>763</xdr:row>
      <xdr:rowOff>0</xdr:rowOff>
    </xdr:from>
    <xdr:ext cx="7581900" cy="4508685"/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E6DB568F-DDE1-4C4E-8598-15CC16A3CA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oneCellAnchor>
  <xdr:oneCellAnchor>
    <xdr:from>
      <xdr:col>34</xdr:col>
      <xdr:colOff>0</xdr:colOff>
      <xdr:row>763</xdr:row>
      <xdr:rowOff>0</xdr:rowOff>
    </xdr:from>
    <xdr:ext cx="7581900" cy="4508685"/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C51EEA35-65B9-480D-8494-E266CD3382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oneCellAnchor>
  <xdr:oneCellAnchor>
    <xdr:from>
      <xdr:col>4</xdr:col>
      <xdr:colOff>0</xdr:colOff>
      <xdr:row>659</xdr:row>
      <xdr:rowOff>0</xdr:rowOff>
    </xdr:from>
    <xdr:ext cx="7903029" cy="4320000"/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0655277-0424-482E-8BF2-248A67C940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oneCellAnchor>
  <xdr:oneCellAnchor>
    <xdr:from>
      <xdr:col>34</xdr:col>
      <xdr:colOff>0</xdr:colOff>
      <xdr:row>659</xdr:row>
      <xdr:rowOff>0</xdr:rowOff>
    </xdr:from>
    <xdr:ext cx="7903029" cy="4320000"/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A7D839FD-8590-4583-B7BF-678DB37B81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oneCellAnchor>
  <xdr:oneCellAnchor>
    <xdr:from>
      <xdr:col>34</xdr:col>
      <xdr:colOff>0</xdr:colOff>
      <xdr:row>614</xdr:row>
      <xdr:rowOff>0</xdr:rowOff>
    </xdr:from>
    <xdr:ext cx="7867966" cy="4320000"/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7BA0BB0A-C667-483D-922D-B3109DE5E0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oneCellAnchor>
  <xdr:twoCellAnchor editAs="oneCell">
    <xdr:from>
      <xdr:col>34</xdr:col>
      <xdr:colOff>0</xdr:colOff>
      <xdr:row>212</xdr:row>
      <xdr:rowOff>0</xdr:rowOff>
    </xdr:from>
    <xdr:to>
      <xdr:col>39</xdr:col>
      <xdr:colOff>94007</xdr:colOff>
      <xdr:row>237</xdr:row>
      <xdr:rowOff>18892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CDE32E2-275F-4886-B898-1C4D69DD81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0.40936</cdr:x>
      <cdr:y>0.44195</cdr:y>
    </cdr:from>
    <cdr:to>
      <cdr:x>0.5774</cdr:x>
      <cdr:y>0.57928</cdr:y>
    </cdr:to>
    <cdr:sp macro="" textlink="'Losun | Emissions'!$A$2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BE339CA-120A-593C-0977-1122D257F382}"/>
            </a:ext>
          </a:extLst>
        </cdr:cNvPr>
        <cdr:cNvSpPr txBox="1"/>
      </cdr:nvSpPr>
      <cdr:spPr>
        <a:xfrm xmlns:a="http://schemas.openxmlformats.org/drawingml/2006/main">
          <a:off x="3178504" y="1901093"/>
          <a:ext cx="1304766" cy="590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3C7A6D9-DAFD-47C6-A9B8-E7221AC66B74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1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0.39638</cdr:x>
      <cdr:y>0.39097</cdr:y>
    </cdr:from>
    <cdr:to>
      <cdr:x>0.56347</cdr:x>
      <cdr:y>0.52736</cdr:y>
    </cdr:to>
    <cdr:sp macro="" textlink="'Losun | Emissions'!$A$2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331524-F5CA-131A-F630-EB78C586953A}"/>
            </a:ext>
          </a:extLst>
        </cdr:cNvPr>
        <cdr:cNvSpPr txBox="1"/>
      </cdr:nvSpPr>
      <cdr:spPr>
        <a:xfrm xmlns:a="http://schemas.openxmlformats.org/drawingml/2006/main">
          <a:off x="3098800" y="1716314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12F3956-7942-4A44-A0D6-4E68C19F5DB0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0.45663</cdr:x>
      <cdr:y>0.44144</cdr:y>
    </cdr:from>
    <cdr:to>
      <cdr:x>0.64523</cdr:x>
      <cdr:y>0.5971</cdr:y>
    </cdr:to>
    <cdr:sp macro="" textlink="'Losun | Emissions'!$A$366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43F01129-07CD-1889-DBA1-DBDEC422CAA7}"/>
            </a:ext>
          </a:extLst>
        </cdr:cNvPr>
        <cdr:cNvSpPr txBox="1"/>
      </cdr:nvSpPr>
      <cdr:spPr>
        <a:xfrm xmlns:a="http://schemas.openxmlformats.org/drawingml/2006/main">
          <a:off x="3566886" y="1944915"/>
          <a:ext cx="1473200" cy="685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15573C7-0678-46E4-8C5B-D1B38BAF647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IÐNAÐUR OG VÖRUNOTKUN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0.40755</cdr:x>
      <cdr:y>0.41452</cdr:y>
    </cdr:from>
    <cdr:to>
      <cdr:x>0.58155</cdr:x>
      <cdr:y>0.59193</cdr:y>
    </cdr:to>
    <cdr:sp macro="" textlink="'Losun | Emissions'!$B$26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818A4ED-5BEB-DCAC-DAF7-9E133A85F9CD}"/>
            </a:ext>
          </a:extLst>
        </cdr:cNvPr>
        <cdr:cNvSpPr txBox="1"/>
      </cdr:nvSpPr>
      <cdr:spPr>
        <a:xfrm xmlns:a="http://schemas.openxmlformats.org/drawingml/2006/main">
          <a:off x="3178629" y="1814284"/>
          <a:ext cx="1357086" cy="776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F7135F7-D379-4B58-A72E-AC10CBF06701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0.39878</cdr:x>
      <cdr:y>0.3683</cdr:y>
    </cdr:from>
    <cdr:to>
      <cdr:x>0.5716</cdr:x>
      <cdr:y>0.54501</cdr:y>
    </cdr:to>
    <cdr:sp macro="" textlink="'Losun | Emissions'!$B$2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68B60D2-FFF7-D317-D64B-4EB7CEE3241D}"/>
            </a:ext>
          </a:extLst>
        </cdr:cNvPr>
        <cdr:cNvSpPr txBox="1"/>
      </cdr:nvSpPr>
      <cdr:spPr>
        <a:xfrm xmlns:a="http://schemas.openxmlformats.org/drawingml/2006/main">
          <a:off x="3131458" y="1618343"/>
          <a:ext cx="1357086" cy="776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8A96164-6DF2-479E-BBE4-784D9EACEEF9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40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0.51374</cdr:x>
      <cdr:y>0.42516</cdr:y>
    </cdr:from>
    <cdr:to>
      <cdr:x>0.68096</cdr:x>
      <cdr:y>0.56218</cdr:y>
    </cdr:to>
    <cdr:sp macro="" textlink="'Losun | Emissions'!$A$157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A1E2FC0-92D7-2AB7-174E-3ED026688BCE}"/>
            </a:ext>
          </a:extLst>
        </cdr:cNvPr>
        <cdr:cNvSpPr txBox="1"/>
      </cdr:nvSpPr>
      <cdr:spPr>
        <a:xfrm xmlns:a="http://schemas.openxmlformats.org/drawingml/2006/main">
          <a:off x="4013199" y="1857828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94DD619-8A00-4055-B33B-870A02E1AE7B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0.50514</cdr:x>
      <cdr:y>0.40025</cdr:y>
    </cdr:from>
    <cdr:to>
      <cdr:x>0.67183</cdr:x>
      <cdr:y>0.53727</cdr:y>
    </cdr:to>
    <cdr:sp macro="" textlink="'Losun | Emissions'!$B$15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806418-ACF0-CFD6-CA2E-C8D7E7381C1F}"/>
            </a:ext>
          </a:extLst>
        </cdr:cNvPr>
        <cdr:cNvSpPr txBox="1"/>
      </cdr:nvSpPr>
      <cdr:spPr>
        <a:xfrm xmlns:a="http://schemas.openxmlformats.org/drawingml/2006/main">
          <a:off x="3958772" y="1748971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563A1CC-3940-4A92-8ABF-2CBE24925F0E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40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0.61032</cdr:x>
      <cdr:y>0.44265</cdr:y>
    </cdr:from>
    <cdr:to>
      <cdr:x>0.72207</cdr:x>
      <cdr:y>0.6014</cdr:y>
    </cdr:to>
    <cdr:sp macro="" textlink="'Losun | Emissions'!$B$257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43F01129-07CD-1889-DBA1-DBDEC422CAA7}"/>
            </a:ext>
          </a:extLst>
        </cdr:cNvPr>
        <cdr:cNvSpPr txBox="1"/>
      </cdr:nvSpPr>
      <cdr:spPr>
        <a:xfrm xmlns:a="http://schemas.openxmlformats.org/drawingml/2006/main">
          <a:off x="4855029" y="1912257"/>
          <a:ext cx="889000" cy="685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863836A-DBC6-44A7-8624-29CEA4DFBEDE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ENERGY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0.39576</cdr:x>
      <cdr:y>0.41943</cdr:y>
    </cdr:from>
    <cdr:to>
      <cdr:x>0.59197</cdr:x>
      <cdr:y>0.60023</cdr:y>
    </cdr:to>
    <cdr:sp macro="" textlink="'Skuldbindingar | Obligations'!$B$363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128CD99-5DD6-6033-F944-5364DBD5E3B6}"/>
            </a:ext>
          </a:extLst>
        </cdr:cNvPr>
        <cdr:cNvSpPr txBox="1"/>
      </cdr:nvSpPr>
      <cdr:spPr>
        <a:xfrm xmlns:a="http://schemas.openxmlformats.org/drawingml/2006/main">
          <a:off x="3191933" y="1710266"/>
          <a:ext cx="1582476" cy="737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8BCC14C-59F9-4447-8208-438C95756BE1}" type="TxLink">
            <a:rPr lang="en-US" sz="1400" b="1" i="0" u="none" strike="noStrike">
              <a:solidFill>
                <a:srgbClr val="000000"/>
              </a:solidFill>
              <a:latin typeface="Segoe UI"/>
              <a:cs typeface="Segoe UI"/>
            </a:rPr>
            <a:pPr algn="ctr"/>
            <a:t>Emissions from ETS Stationary Industry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0.3927</cdr:x>
      <cdr:y>0.46131</cdr:y>
    </cdr:from>
    <cdr:to>
      <cdr:x>0.59686</cdr:x>
      <cdr:y>0.59843</cdr:y>
    </cdr:to>
    <cdr:sp macro="" textlink="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F30DF23-F7C0-D652-9FE0-3A4884751ACC}"/>
            </a:ext>
          </a:extLst>
        </cdr:cNvPr>
        <cdr:cNvSpPr txBox="1"/>
      </cdr:nvSpPr>
      <cdr:spPr>
        <a:xfrm xmlns:a="http://schemas.openxmlformats.org/drawingml/2006/main">
          <a:off x="3098800" y="1977572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741DB1C-4727-4D78-B0D5-A76564DB9694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LANDBÚNAÐUR 2024</a:t>
          </a:fld>
          <a:endParaRPr lang="is-IS" sz="1800" b="1">
            <a:solidFill>
              <a:sysClr val="windowText" lastClr="000000"/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0.38827</cdr:x>
      <cdr:y>0.47282</cdr:y>
    </cdr:from>
    <cdr:to>
      <cdr:x>0.59302</cdr:x>
      <cdr:y>0.61034</cdr:y>
    </cdr:to>
    <cdr:sp macro="" textlink="'Losun | Emissions'!$A$481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0D9FD218-BFDA-6A69-E526-75ACA31FC900}"/>
            </a:ext>
          </a:extLst>
        </cdr:cNvPr>
        <cdr:cNvSpPr txBox="1"/>
      </cdr:nvSpPr>
      <cdr:spPr>
        <a:xfrm xmlns:a="http://schemas.openxmlformats.org/drawingml/2006/main">
          <a:off x="3055257" y="2021114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1E118F3-5D4B-4C4D-B743-C1608715DB21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LANDBÚNAÐUR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0.8063</cdr:x>
      <cdr:y>0</cdr:y>
    </cdr:from>
    <cdr:to>
      <cdr:x>1</cdr:x>
      <cdr:y>0.14867</cdr:y>
    </cdr:to>
    <cdr:sp macro="" textlink="'Losun | Emissions'!$A$61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C7F91F0-0ACF-E33E-956B-247986BD487B}"/>
            </a:ext>
          </a:extLst>
        </cdr:cNvPr>
        <cdr:cNvSpPr txBox="1"/>
      </cdr:nvSpPr>
      <cdr:spPr>
        <a:xfrm xmlns:a="http://schemas.openxmlformats.org/drawingml/2006/main">
          <a:off x="6343966" y="0"/>
          <a:ext cx="1524000" cy="642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DBC15A5-B70F-4D22-9391-CAB8A086518F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LANDNOTKUN 2024</a:t>
          </a:fld>
          <a:endParaRPr lang="is-IS" sz="18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0.33163</cdr:x>
      <cdr:y>0.44907</cdr:y>
    </cdr:from>
    <cdr:to>
      <cdr:x>0.53728</cdr:x>
      <cdr:y>0.58633</cdr:y>
    </cdr:to>
    <cdr:sp macro="" textlink="'Losun | Emissions'!$B$481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C5279EA4-DDC4-D371-46D1-70A56B7E0807}"/>
            </a:ext>
          </a:extLst>
        </cdr:cNvPr>
        <cdr:cNvSpPr txBox="1"/>
      </cdr:nvSpPr>
      <cdr:spPr>
        <a:xfrm xmlns:a="http://schemas.openxmlformats.org/drawingml/2006/main">
          <a:off x="2598057" y="1923143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FFEF4A3-AB67-4A93-879E-8AAAF138077F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AGRICULTURE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0.39066</cdr:x>
      <cdr:y>0.46557</cdr:y>
    </cdr:from>
    <cdr:to>
      <cdr:x>0.59666</cdr:x>
      <cdr:y>0.60245</cdr:y>
    </cdr:to>
    <cdr:sp macro="" textlink="'Losun | Emissions'!$B$481">
      <cdr:nvSpPr>
        <cdr:cNvPr id="3" name="TextBox 16">
          <a:extLst xmlns:a="http://schemas.openxmlformats.org/drawingml/2006/main">
            <a:ext uri="{FF2B5EF4-FFF2-40B4-BE49-F238E27FC236}">
              <a16:creationId xmlns:a16="http://schemas.microsoft.com/office/drawing/2014/main" id="{0F765C48-912B-4C4C-D5BB-1C481EA119AD}"/>
            </a:ext>
          </a:extLst>
        </cdr:cNvPr>
        <cdr:cNvSpPr txBox="1"/>
      </cdr:nvSpPr>
      <cdr:spPr>
        <a:xfrm xmlns:a="http://schemas.openxmlformats.org/drawingml/2006/main">
          <a:off x="3055258" y="1999343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60D31A6-64D7-4258-B4C9-111A864C1BA0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AGRICULTURE 2024</a:t>
          </a:fld>
          <a:endParaRPr lang="is-IS" sz="4800" b="1">
            <a:solidFill>
              <a:sysClr val="windowText" lastClr="000000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0.44983</cdr:x>
      <cdr:y>0.40191</cdr:y>
    </cdr:from>
    <cdr:to>
      <cdr:x>0.65321</cdr:x>
      <cdr:y>0.62016</cdr:y>
    </cdr:to>
    <cdr:sp macro="" textlink="'Losun | Emissions'!$B$366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2DD4A71D-2672-74C2-9624-C15AE4C25B6A}"/>
            </a:ext>
          </a:extLst>
        </cdr:cNvPr>
        <cdr:cNvSpPr txBox="1"/>
      </cdr:nvSpPr>
      <cdr:spPr>
        <a:xfrm xmlns:a="http://schemas.openxmlformats.org/drawingml/2006/main">
          <a:off x="3523342" y="1770742"/>
          <a:ext cx="1592943" cy="9615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8256F33-14B6-49E7-9534-2950324393A4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INDUSTRY AND PRODUCT USE 2024</a:t>
          </a:fld>
          <a:endParaRPr lang="is-IS" sz="4800" b="1">
            <a:solidFill>
              <a:sysClr val="windowText" lastClr="000000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0.4063</cdr:x>
      <cdr:y>0.45969</cdr:y>
    </cdr:from>
    <cdr:to>
      <cdr:x>0.54984</cdr:x>
      <cdr:y>0.62469</cdr:y>
    </cdr:to>
    <cdr:sp macro="" textlink="'Losun | Emissions'!$B$718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E6DA2C7-7BEA-1ACD-B55B-CC9452F830D0}"/>
            </a:ext>
          </a:extLst>
        </cdr:cNvPr>
        <cdr:cNvSpPr txBox="1"/>
      </cdr:nvSpPr>
      <cdr:spPr>
        <a:xfrm xmlns:a="http://schemas.openxmlformats.org/drawingml/2006/main">
          <a:off x="3153228" y="2031999"/>
          <a:ext cx="1113972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F774B9A-D9F5-4230-B3D9-BD7D924D5359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WASTE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0.39866</cdr:x>
      <cdr:y>0.448</cdr:y>
    </cdr:from>
    <cdr:to>
      <cdr:x>0.60868</cdr:x>
      <cdr:y>0.61887</cdr:y>
    </cdr:to>
    <cdr:sp macro="" textlink="'Losun | Emissions'!$B$821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0781B14F-F301-0120-50F9-69858FEB6727}"/>
            </a:ext>
          </a:extLst>
        </cdr:cNvPr>
        <cdr:cNvSpPr txBox="1"/>
      </cdr:nvSpPr>
      <cdr:spPr>
        <a:xfrm xmlns:a="http://schemas.openxmlformats.org/drawingml/2006/main">
          <a:off x="3113315" y="1912257"/>
          <a:ext cx="1640142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F5C2BEA-DDD0-4740-BEC0-3E43091BD07E}" type="TxLink">
            <a:rPr lang="en-US" sz="12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INTERNATIONAL TRANSPORTATION 2024</a:t>
          </a:fld>
          <a:endParaRPr lang="is-IS" sz="4400" b="1">
            <a:solidFill>
              <a:sysClr val="windowText" lastClr="000000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0.40238</cdr:x>
      <cdr:y>0.4327</cdr:y>
    </cdr:from>
    <cdr:to>
      <cdr:x>0.60729</cdr:x>
      <cdr:y>0.60357</cdr:y>
    </cdr:to>
    <cdr:sp macro="" textlink="'Losun | Emissions'!$A$821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E6DA2C7-7BEA-1ACD-B55B-CC9452F830D0}"/>
            </a:ext>
          </a:extLst>
        </cdr:cNvPr>
        <cdr:cNvSpPr txBox="1"/>
      </cdr:nvSpPr>
      <cdr:spPr>
        <a:xfrm xmlns:a="http://schemas.openxmlformats.org/drawingml/2006/main">
          <a:off x="3142343" y="1846942"/>
          <a:ext cx="1600200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454B74F-4C33-4E1F-99C7-2F0744469FD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ALÞJÓÐA-SAMGÖNGUR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0.29256</cdr:x>
      <cdr:y>0.6427</cdr:y>
    </cdr:from>
    <cdr:to>
      <cdr:x>0.44396</cdr:x>
      <cdr:y>0.88908</cdr:y>
    </cdr:to>
    <cdr:pic>
      <cdr:nvPicPr>
        <cdr:cNvPr id="4" name="Graphic 4">
          <a:extLst xmlns:a="http://schemas.openxmlformats.org/drawingml/2006/main">
            <a:ext uri="{FF2B5EF4-FFF2-40B4-BE49-F238E27FC236}">
              <a16:creationId xmlns:a16="http://schemas.microsoft.com/office/drawing/2014/main" id="{B44D18A3-97BE-5876-E98B-4B13B3976FF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46882" y="2817290"/>
          <a:ext cx="1162752" cy="108000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0.8322</cdr:x>
      <cdr:y>0.1579</cdr:y>
    </cdr:from>
    <cdr:to>
      <cdr:x>0.9836</cdr:x>
      <cdr:y>0.40427</cdr:y>
    </cdr:to>
    <cdr:pic>
      <cdr:nvPicPr>
        <cdr:cNvPr id="5" name="Graphic 7">
          <a:extLst xmlns:a="http://schemas.openxmlformats.org/drawingml/2006/main">
            <a:ext uri="{FF2B5EF4-FFF2-40B4-BE49-F238E27FC236}">
              <a16:creationId xmlns:a16="http://schemas.microsoft.com/office/drawing/2014/main" id="{BF367594-5A73-AAC8-BFC0-9C7CF6C2E3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91317" y="692168"/>
          <a:ext cx="1162752" cy="1079963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0.39085</cdr:x>
      <cdr:y>0.42367</cdr:y>
    </cdr:from>
    <cdr:to>
      <cdr:x>0.62202</cdr:x>
      <cdr:y>0.60363</cdr:y>
    </cdr:to>
    <cdr:sp macro="" textlink="'Skuldbindingar | Obligations'!$A$363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4EA300E-9FFD-D8E4-194F-78C54BA67174}"/>
            </a:ext>
          </a:extLst>
        </cdr:cNvPr>
        <cdr:cNvSpPr txBox="1"/>
      </cdr:nvSpPr>
      <cdr:spPr>
        <a:xfrm xmlns:a="http://schemas.openxmlformats.org/drawingml/2006/main">
          <a:off x="2675467" y="1735666"/>
          <a:ext cx="1582476" cy="737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88DE335-AF00-4C62-B158-4E96A11BE5D9}" type="TxLink">
            <a:rPr lang="en-US" sz="1400" b="1" i="0" u="none" strike="noStrike">
              <a:solidFill>
                <a:srgbClr val="000000"/>
              </a:solidFill>
              <a:latin typeface="Segoe UI"/>
              <a:cs typeface="Segoe UI"/>
            </a:rPr>
            <a:pPr algn="ctr"/>
            <a:t>Losun frá ETS staðbundnum iðnaði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0.29256</cdr:x>
      <cdr:y>0.6427</cdr:y>
    </cdr:from>
    <cdr:to>
      <cdr:x>0.44396</cdr:x>
      <cdr:y>0.88908</cdr:y>
    </cdr:to>
    <cdr:pic>
      <cdr:nvPicPr>
        <cdr:cNvPr id="4" name="Graphic 4">
          <a:extLst xmlns:a="http://schemas.openxmlformats.org/drawingml/2006/main">
            <a:ext uri="{FF2B5EF4-FFF2-40B4-BE49-F238E27FC236}">
              <a16:creationId xmlns:a16="http://schemas.microsoft.com/office/drawing/2014/main" id="{B44D18A3-97BE-5876-E98B-4B13B3976FF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46882" y="2817290"/>
          <a:ext cx="1162752" cy="108000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0.8322</cdr:x>
      <cdr:y>0.1579</cdr:y>
    </cdr:from>
    <cdr:to>
      <cdr:x>0.9836</cdr:x>
      <cdr:y>0.40427</cdr:y>
    </cdr:to>
    <cdr:pic>
      <cdr:nvPicPr>
        <cdr:cNvPr id="5" name="Graphic 7">
          <a:extLst xmlns:a="http://schemas.openxmlformats.org/drawingml/2006/main">
            <a:ext uri="{FF2B5EF4-FFF2-40B4-BE49-F238E27FC236}">
              <a16:creationId xmlns:a16="http://schemas.microsoft.com/office/drawing/2014/main" id="{BF367594-5A73-AAC8-BFC0-9C7CF6C2E3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91317" y="692168"/>
          <a:ext cx="1162752" cy="1079963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0.4885</cdr:x>
      <cdr:y>0.47998</cdr:y>
    </cdr:from>
    <cdr:to>
      <cdr:x>0.66309</cdr:x>
      <cdr:y>0.76298</cdr:y>
    </cdr:to>
    <cdr:pic>
      <cdr:nvPicPr>
        <cdr:cNvPr id="2" name="Graphic 6">
          <a:extLst xmlns:a="http://schemas.openxmlformats.org/drawingml/2006/main">
            <a:ext uri="{FF2B5EF4-FFF2-40B4-BE49-F238E27FC236}">
              <a16:creationId xmlns:a16="http://schemas.microsoft.com/office/drawing/2014/main" id="{427528D8-E0F3-073A-0B05-0B569285DB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181452" y="2103987"/>
          <a:ext cx="1494456" cy="124053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0.4885</cdr:x>
      <cdr:y>0.47998</cdr:y>
    </cdr:from>
    <cdr:to>
      <cdr:x>0.66309</cdr:x>
      <cdr:y>0.76298</cdr:y>
    </cdr:to>
    <cdr:pic>
      <cdr:nvPicPr>
        <cdr:cNvPr id="2" name="Graphic 6">
          <a:extLst xmlns:a="http://schemas.openxmlformats.org/drawingml/2006/main">
            <a:ext uri="{FF2B5EF4-FFF2-40B4-BE49-F238E27FC236}">
              <a16:creationId xmlns:a16="http://schemas.microsoft.com/office/drawing/2014/main" id="{427528D8-E0F3-073A-0B05-0B569285DB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181452" y="2103987"/>
          <a:ext cx="1494456" cy="1240530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0.85222</cdr:x>
      <cdr:y>0.08075</cdr:y>
    </cdr:from>
    <cdr:to>
      <cdr:x>1</cdr:x>
      <cdr:y>0.32029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24610A56-DA67-D4BA-924F-7A7B0C05CA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37668" y="364070"/>
          <a:ext cx="1203032" cy="108001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0.31669</cdr:x>
      <cdr:y>0.41067</cdr:y>
    </cdr:from>
    <cdr:to>
      <cdr:x>0.48518</cdr:x>
      <cdr:y>0.69867</cdr:y>
    </cdr:to>
    <cdr:pic>
      <cdr:nvPicPr>
        <cdr:cNvPr id="3" name="Graphic 10">
          <a:extLst xmlns:a="http://schemas.openxmlformats.org/drawingml/2006/main">
            <a:ext uri="{FF2B5EF4-FFF2-40B4-BE49-F238E27FC236}">
              <a16:creationId xmlns:a16="http://schemas.microsoft.com/office/drawing/2014/main" id="{24F3D2C8-0C2D-8A2D-D71D-BA18BD618B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8100" y="1851598"/>
          <a:ext cx="1371600" cy="1298502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0.85222</cdr:x>
      <cdr:y>0.08075</cdr:y>
    </cdr:from>
    <cdr:to>
      <cdr:x>1</cdr:x>
      <cdr:y>0.32029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24610A56-DA67-D4BA-924F-7A7B0C05CA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37668" y="364070"/>
          <a:ext cx="1203032" cy="108001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0.31669</cdr:x>
      <cdr:y>0.41067</cdr:y>
    </cdr:from>
    <cdr:to>
      <cdr:x>0.48518</cdr:x>
      <cdr:y>0.69867</cdr:y>
    </cdr:to>
    <cdr:pic>
      <cdr:nvPicPr>
        <cdr:cNvPr id="3" name="Graphic 10">
          <a:extLst xmlns:a="http://schemas.openxmlformats.org/drawingml/2006/main">
            <a:ext uri="{FF2B5EF4-FFF2-40B4-BE49-F238E27FC236}">
              <a16:creationId xmlns:a16="http://schemas.microsoft.com/office/drawing/2014/main" id="{24F3D2C8-0C2D-8A2D-D71D-BA18BD618B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8100" y="1851598"/>
          <a:ext cx="1371600" cy="1298502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0.8124</cdr:x>
      <cdr:y>0.15774</cdr:y>
    </cdr:from>
    <cdr:to>
      <cdr:x>0.96286</cdr:x>
      <cdr:y>0.39728</cdr:y>
    </cdr:to>
    <cdr:pic>
      <cdr:nvPicPr>
        <cdr:cNvPr id="4" name="Graphic 18">
          <a:extLst xmlns:a="http://schemas.openxmlformats.org/drawingml/2006/main">
            <a:ext uri="{FF2B5EF4-FFF2-40B4-BE49-F238E27FC236}">
              <a16:creationId xmlns:a16="http://schemas.microsoft.com/office/drawing/2014/main" id="{A9A940E5-F9EA-D947-E8F0-94E6FE8F78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59500" y="711200"/>
          <a:ext cx="114079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0.28978</cdr:x>
      <cdr:y>0.61688</cdr:y>
    </cdr:from>
    <cdr:to>
      <cdr:x>0.44025</cdr:x>
      <cdr:y>0.85641</cdr:y>
    </cdr:to>
    <cdr:pic>
      <cdr:nvPicPr>
        <cdr:cNvPr id="5" name="Graphic 20">
          <a:extLst xmlns:a="http://schemas.openxmlformats.org/drawingml/2006/main">
            <a:ext uri="{FF2B5EF4-FFF2-40B4-BE49-F238E27FC236}">
              <a16:creationId xmlns:a16="http://schemas.microsoft.com/office/drawing/2014/main" id="{05A7D491-5034-B0BF-5FF7-8B5E22CCB6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97100" y="2781300"/>
          <a:ext cx="114079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0.8124</cdr:x>
      <cdr:y>0.15774</cdr:y>
    </cdr:from>
    <cdr:to>
      <cdr:x>0.96286</cdr:x>
      <cdr:y>0.39728</cdr:y>
    </cdr:to>
    <cdr:pic>
      <cdr:nvPicPr>
        <cdr:cNvPr id="4" name="Graphic 18">
          <a:extLst xmlns:a="http://schemas.openxmlformats.org/drawingml/2006/main">
            <a:ext uri="{FF2B5EF4-FFF2-40B4-BE49-F238E27FC236}">
              <a16:creationId xmlns:a16="http://schemas.microsoft.com/office/drawing/2014/main" id="{A9A940E5-F9EA-D947-E8F0-94E6FE8F78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59500" y="711200"/>
          <a:ext cx="114079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0.28978</cdr:x>
      <cdr:y>0.61688</cdr:y>
    </cdr:from>
    <cdr:to>
      <cdr:x>0.44025</cdr:x>
      <cdr:y>0.85641</cdr:y>
    </cdr:to>
    <cdr:pic>
      <cdr:nvPicPr>
        <cdr:cNvPr id="5" name="Graphic 20">
          <a:extLst xmlns:a="http://schemas.openxmlformats.org/drawingml/2006/main">
            <a:ext uri="{FF2B5EF4-FFF2-40B4-BE49-F238E27FC236}">
              <a16:creationId xmlns:a16="http://schemas.microsoft.com/office/drawing/2014/main" id="{05A7D491-5034-B0BF-5FF7-8B5E22CCB6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97100" y="2781300"/>
          <a:ext cx="114079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0.49656</cdr:x>
      <cdr:y>0.43803</cdr:y>
    </cdr:from>
    <cdr:to>
      <cdr:x>0.65318</cdr:x>
      <cdr:y>0.68803</cdr:y>
    </cdr:to>
    <cdr:pic>
      <cdr:nvPicPr>
        <cdr:cNvPr id="2" name="Graphic 16">
          <a:extLst xmlns:a="http://schemas.openxmlformats.org/drawingml/2006/main">
            <a:ext uri="{FF2B5EF4-FFF2-40B4-BE49-F238E27FC236}">
              <a16:creationId xmlns:a16="http://schemas.microsoft.com/office/drawing/2014/main" id="{BA074003-E2DE-CD5C-3E91-CBAD6DF8B6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24300" y="1892300"/>
          <a:ext cx="123782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0.74564</cdr:x>
      <cdr:y>0.75</cdr:y>
    </cdr:from>
    <cdr:to>
      <cdr:x>0.90227</cdr:x>
      <cdr:y>1</cdr:y>
    </cdr:to>
    <cdr:pic>
      <cdr:nvPicPr>
        <cdr:cNvPr id="3" name="Graphic 14">
          <a:extLst xmlns:a="http://schemas.openxmlformats.org/drawingml/2006/main">
            <a:ext uri="{FF2B5EF4-FFF2-40B4-BE49-F238E27FC236}">
              <a16:creationId xmlns:a16="http://schemas.microsoft.com/office/drawing/2014/main" id="{5B714D3B-7C73-A352-4B0B-7A20293A40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92800" y="3240000"/>
          <a:ext cx="123782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0.49656</cdr:x>
      <cdr:y>0.43803</cdr:y>
    </cdr:from>
    <cdr:to>
      <cdr:x>0.65318</cdr:x>
      <cdr:y>0.68803</cdr:y>
    </cdr:to>
    <cdr:pic>
      <cdr:nvPicPr>
        <cdr:cNvPr id="2" name="Graphic 16">
          <a:extLst xmlns:a="http://schemas.openxmlformats.org/drawingml/2006/main">
            <a:ext uri="{FF2B5EF4-FFF2-40B4-BE49-F238E27FC236}">
              <a16:creationId xmlns:a16="http://schemas.microsoft.com/office/drawing/2014/main" id="{BA074003-E2DE-CD5C-3E91-CBAD6DF8B6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24300" y="1892300"/>
          <a:ext cx="123782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0.74564</cdr:x>
      <cdr:y>0.75</cdr:y>
    </cdr:from>
    <cdr:to>
      <cdr:x>0.90227</cdr:x>
      <cdr:y>1</cdr:y>
    </cdr:to>
    <cdr:pic>
      <cdr:nvPicPr>
        <cdr:cNvPr id="3" name="Graphic 14">
          <a:extLst xmlns:a="http://schemas.openxmlformats.org/drawingml/2006/main">
            <a:ext uri="{FF2B5EF4-FFF2-40B4-BE49-F238E27FC236}">
              <a16:creationId xmlns:a16="http://schemas.microsoft.com/office/drawing/2014/main" id="{5B714D3B-7C73-A352-4B0B-7A20293A40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92800" y="3240000"/>
          <a:ext cx="123782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0.8063</cdr:x>
      <cdr:y>0</cdr:y>
    </cdr:from>
    <cdr:to>
      <cdr:x>1</cdr:x>
      <cdr:y>0.14867</cdr:y>
    </cdr:to>
    <cdr:sp macro="" textlink="'Losun | Emissions'!$B$61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C7F91F0-0ACF-E33E-956B-247986BD487B}"/>
            </a:ext>
          </a:extLst>
        </cdr:cNvPr>
        <cdr:cNvSpPr txBox="1"/>
      </cdr:nvSpPr>
      <cdr:spPr>
        <a:xfrm xmlns:a="http://schemas.openxmlformats.org/drawingml/2006/main">
          <a:off x="6343966" y="0"/>
          <a:ext cx="1524000" cy="642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/>
        <a:p xmlns:a="http://schemas.openxmlformats.org/drawingml/2006/main">
          <a:pPr marL="0" indent="0" algn="ctr"/>
          <a:fld id="{492D0324-41C2-4BA2-BC7A-CBCB6C7D5049}" type="TxLink">
            <a:rPr lang="en-US" sz="1100" b="1" kern="12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pPr marL="0" indent="0" algn="ctr"/>
            <a:t>LULUCF 2024</a:t>
          </a:fld>
          <a:endParaRPr lang="is-IS" sz="1100" b="1" kern="120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0.38707</cdr:x>
      <cdr:y>0.38194</cdr:y>
    </cdr:from>
    <cdr:to>
      <cdr:x>0.60467</cdr:x>
      <cdr:y>0.64585</cdr:y>
    </cdr:to>
    <cdr:sp macro="" textlink="'Skuldbindingar | Obligations'!#REF!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8A57277-5A25-72BE-51AB-0E4FF1B5258F}"/>
            </a:ext>
          </a:extLst>
        </cdr:cNvPr>
        <cdr:cNvSpPr txBox="1"/>
      </cdr:nvSpPr>
      <cdr:spPr>
        <a:xfrm xmlns:a="http://schemas.openxmlformats.org/drawingml/2006/main">
          <a:off x="3197694" y="1712329"/>
          <a:ext cx="1797648" cy="11831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D78778E-5E53-4CD5-AC40-2A78CC8DA0CF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 according to Obligations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0.50251</cdr:x>
      <cdr:y>0.45992</cdr:y>
    </cdr:from>
    <cdr:to>
      <cdr:x>0.70984</cdr:x>
      <cdr:y>0.63034</cdr:y>
    </cdr:to>
    <cdr:sp macro="" textlink="'Skuldbindingar | Obligations'!$A$130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ED6050B-0199-F2B8-600C-D83D81F26685}"/>
            </a:ext>
          </a:extLst>
        </cdr:cNvPr>
        <cdr:cNvSpPr txBox="1"/>
      </cdr:nvSpPr>
      <cdr:spPr>
        <a:xfrm xmlns:a="http://schemas.openxmlformats.org/drawingml/2006/main">
          <a:off x="3835400" y="1989667"/>
          <a:ext cx="1582476" cy="737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7685035-6B33-4B0F-8436-283E64980836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Samfélagslosun Íslands 2024</a:t>
          </a:fld>
          <a:endParaRPr lang="is-IS" sz="4000">
            <a:solidFill>
              <a:sysClr val="windowText" lastClr="000000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0.49821</cdr:x>
      <cdr:y>0.45478</cdr:y>
    </cdr:from>
    <cdr:to>
      <cdr:x>0.70569</cdr:x>
      <cdr:y>0.62299</cdr:y>
    </cdr:to>
    <cdr:sp macro="" textlink="'Skuldbindingar | Obligations'!$B$130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1E9D55A-11F0-0D83-7FBE-405C12E9EED2}"/>
            </a:ext>
          </a:extLst>
        </cdr:cNvPr>
        <cdr:cNvSpPr txBox="1"/>
      </cdr:nvSpPr>
      <cdr:spPr>
        <a:xfrm xmlns:a="http://schemas.openxmlformats.org/drawingml/2006/main">
          <a:off x="4104259" y="1989485"/>
          <a:ext cx="1709239" cy="7358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B0E1079-FDE2-413E-8B3C-D4C66A72461F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ESR Emissions 2024</a:t>
          </a:fld>
          <a:endParaRPr lang="is-IS" sz="4000">
            <a:solidFill>
              <a:sysClr val="windowText" lastClr="000000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0.75653</cdr:x>
      <cdr:y>0.81249</cdr:y>
    </cdr:from>
    <cdr:to>
      <cdr:x>1</cdr:x>
      <cdr:y>1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E356E1B2-8F27-89F9-6983-CCCE28C4096F}"/>
            </a:ext>
          </a:extLst>
        </cdr:cNvPr>
        <cdr:cNvSpPr txBox="1"/>
      </cdr:nvSpPr>
      <cdr:spPr>
        <a:xfrm xmlns:a="http://schemas.openxmlformats.org/drawingml/2006/main">
          <a:off x="6265545" y="3448050"/>
          <a:ext cx="2016360" cy="7957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s-IS" sz="800" i="1">
              <a:solidFill>
                <a:schemeClr val="bg1">
                  <a:lumMod val="50000"/>
                </a:schemeClr>
              </a:solidFill>
            </a:rPr>
            <a:t>* Árlegar losunarheimildir Íslands í samfélagslosun (miðað er við um áætlað nýtt markmið um 41% samdrátt árið 2030 miðað við 2005).</a:t>
          </a:r>
        </a:p>
      </cdr:txBody>
    </cdr:sp>
  </cdr:relSizeAnchor>
  <cdr:relSizeAnchor xmlns:cdr="http://schemas.openxmlformats.org/drawingml/2006/chartDrawing">
    <cdr:from>
      <cdr:x>0.72874</cdr:x>
      <cdr:y>0.56726</cdr:y>
    </cdr:from>
    <cdr:to>
      <cdr:x>0.72874</cdr:x>
      <cdr:y>0.59747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8184913E-0BAC-3957-1CCE-93F531870600}"/>
            </a:ext>
          </a:extLst>
        </cdr:cNvPr>
        <cdr:cNvCxnSpPr/>
      </cdr:nvCxnSpPr>
      <cdr:spPr>
        <a:xfrm xmlns:a="http://schemas.openxmlformats.org/drawingml/2006/main">
          <a:off x="6025262" y="2441411"/>
          <a:ext cx="0" cy="130019"/>
        </a:xfrm>
        <a:prstGeom xmlns:a="http://schemas.openxmlformats.org/drawingml/2006/main" prst="line">
          <a:avLst/>
        </a:prstGeom>
        <a:ln xmlns:a="http://schemas.openxmlformats.org/drawingml/2006/main" w="12700" cap="rnd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0.7037</cdr:x>
      <cdr:y>0.56586</cdr:y>
    </cdr:from>
    <cdr:to>
      <cdr:x>0.7037</cdr:x>
      <cdr:y>0.59607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8184913E-0BAC-3957-1CCE-93F531870600}"/>
            </a:ext>
          </a:extLst>
        </cdr:cNvPr>
        <cdr:cNvCxnSpPr/>
      </cdr:nvCxnSpPr>
      <cdr:spPr>
        <a:xfrm xmlns:a="http://schemas.openxmlformats.org/drawingml/2006/main">
          <a:off x="5928268" y="2382852"/>
          <a:ext cx="0" cy="127215"/>
        </a:xfrm>
        <a:prstGeom xmlns:a="http://schemas.openxmlformats.org/drawingml/2006/main" prst="line">
          <a:avLst/>
        </a:prstGeom>
        <a:ln xmlns:a="http://schemas.openxmlformats.org/drawingml/2006/main" w="12700" cap="rnd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0.75849</cdr:x>
      <cdr:y>0.80776</cdr:y>
    </cdr:from>
    <cdr:to>
      <cdr:x>1</cdr:x>
      <cdr:y>1</cdr:y>
    </cdr:to>
    <cdr:sp macro="" textlink="">
      <cdr:nvSpPr>
        <cdr:cNvPr id="3" name="TextBox 10">
          <a:extLst xmlns:a="http://schemas.openxmlformats.org/drawingml/2006/main">
            <a:ext uri="{FF2B5EF4-FFF2-40B4-BE49-F238E27FC236}">
              <a16:creationId xmlns:a16="http://schemas.microsoft.com/office/drawing/2014/main" id="{32D6027A-1A44-1BAC-1E9B-C3318553658E}"/>
            </a:ext>
          </a:extLst>
        </cdr:cNvPr>
        <cdr:cNvSpPr txBox="1"/>
      </cdr:nvSpPr>
      <cdr:spPr>
        <a:xfrm xmlns:a="http://schemas.openxmlformats.org/drawingml/2006/main">
          <a:off x="6394132" y="3401473"/>
          <a:ext cx="2034570" cy="809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s-IS" sz="800" i="1">
              <a:solidFill>
                <a:schemeClr val="bg1">
                  <a:lumMod val="50000"/>
                </a:schemeClr>
              </a:solidFill>
            </a:rPr>
            <a:t>* Iceland's annual emission allocations for emissions falling under the scope of the ESR (assuming 41% emission reductions by 2030 compared to 2005).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0.33578</cdr:x>
      <cdr:y>0.49977</cdr:y>
    </cdr:from>
    <cdr:to>
      <cdr:x>0.47145</cdr:x>
      <cdr:y>0.74687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D94D39BC-DD05-EC38-80B1-C408F6FC079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12613" y="2184400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0.74305</cdr:x>
      <cdr:y>0.71223</cdr:y>
    </cdr:from>
    <cdr:to>
      <cdr:x>0.87871</cdr:x>
      <cdr:y>0.95932</cdr:y>
    </cdr:to>
    <cdr:pic>
      <cdr:nvPicPr>
        <cdr:cNvPr id="3" name="Graphic 6">
          <a:extLst xmlns:a="http://schemas.openxmlformats.org/drawingml/2006/main">
            <a:ext uri="{FF2B5EF4-FFF2-40B4-BE49-F238E27FC236}">
              <a16:creationId xmlns:a16="http://schemas.microsoft.com/office/drawing/2014/main" id="{FA6E0BB1-3DC7-3A66-269E-31574E8233D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445251" y="3113001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0.76354</cdr:x>
      <cdr:y>0.09879</cdr:y>
    </cdr:from>
    <cdr:to>
      <cdr:x>0.89921</cdr:x>
      <cdr:y>0.34589</cdr:y>
    </cdr:to>
    <cdr:pic>
      <cdr:nvPicPr>
        <cdr:cNvPr id="4" name="Graphic 8">
          <a:extLst xmlns:a="http://schemas.openxmlformats.org/drawingml/2006/main">
            <a:ext uri="{FF2B5EF4-FFF2-40B4-BE49-F238E27FC236}">
              <a16:creationId xmlns:a16="http://schemas.microsoft.com/office/drawing/2014/main" id="{A8E1221B-CF8B-109D-A5DC-9CD1D567CC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23051" y="431800"/>
          <a:ext cx="1176787" cy="1080000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Custom 1">
      <a:dk1>
        <a:srgbClr val="00302F"/>
      </a:dk1>
      <a:lt1>
        <a:srgbClr val="FFFFFF"/>
      </a:lt1>
      <a:dk2>
        <a:srgbClr val="00BDA2"/>
      </a:dk2>
      <a:lt2>
        <a:srgbClr val="00827F"/>
      </a:lt2>
      <a:accent1>
        <a:srgbClr val="338DE9"/>
      </a:accent1>
      <a:accent2>
        <a:srgbClr val="0E547B"/>
      </a:accent2>
      <a:accent3>
        <a:srgbClr val="FF573C"/>
      </a:accent3>
      <a:accent4>
        <a:srgbClr val="58F194"/>
      </a:accent4>
      <a:accent5>
        <a:srgbClr val="5B4346"/>
      </a:accent5>
      <a:accent6>
        <a:srgbClr val="FFAA70"/>
      </a:accent6>
      <a:hlink>
        <a:srgbClr val="0E547B"/>
      </a:hlink>
      <a:folHlink>
        <a:srgbClr val="338DE9"/>
      </a:folHlink>
    </a:clrScheme>
    <a:fontScheme name="UOS - MS">
      <a:majorFont>
        <a:latin typeface="Segoe UI Semibold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13112-03E7-49FE-982C-14181604CF21}">
  <sheetPr>
    <tabColor theme="0"/>
  </sheetPr>
  <dimension ref="A2:B9"/>
  <sheetViews>
    <sheetView tabSelected="1" zoomScale="80" zoomScaleNormal="80" workbookViewId="0">
      <selection activeCell="A2" sqref="A2"/>
    </sheetView>
  </sheetViews>
  <sheetFormatPr defaultColWidth="8.69921875" defaultRowHeight="16.8" x14ac:dyDescent="0.4"/>
  <cols>
    <col min="1" max="1" width="21.09765625" style="1" customWidth="1"/>
    <col min="2" max="2" width="91.59765625" style="1" customWidth="1"/>
    <col min="3" max="3" width="6.5" style="1" customWidth="1"/>
    <col min="4" max="12" width="6" style="1" customWidth="1"/>
    <col min="13" max="16384" width="8.69921875" style="1"/>
  </cols>
  <sheetData>
    <row r="2" spans="1:2" ht="34.799999999999997" x14ac:dyDescent="0.75">
      <c r="B2" s="1125" t="s">
        <v>0</v>
      </c>
    </row>
    <row r="3" spans="1:2" x14ac:dyDescent="0.4">
      <c r="A3" s="353"/>
      <c r="B3" s="1126"/>
    </row>
    <row r="4" spans="1:2" ht="51" customHeight="1" x14ac:dyDescent="0.4">
      <c r="A4" s="356" t="s">
        <v>357</v>
      </c>
      <c r="B4" s="1164" t="s">
        <v>438</v>
      </c>
    </row>
    <row r="5" spans="1:2" ht="79.95" customHeight="1" x14ac:dyDescent="0.4">
      <c r="A5" s="355"/>
      <c r="B5" s="1165" t="s">
        <v>355</v>
      </c>
    </row>
    <row r="6" spans="1:2" ht="50.4" customHeight="1" x14ac:dyDescent="0.4">
      <c r="A6" s="355" t="s">
        <v>427</v>
      </c>
      <c r="B6" s="1166" t="s">
        <v>433</v>
      </c>
    </row>
    <row r="7" spans="1:2" ht="57" customHeight="1" x14ac:dyDescent="0.4">
      <c r="A7" s="355" t="s">
        <v>428</v>
      </c>
      <c r="B7" s="1167" t="s">
        <v>354</v>
      </c>
    </row>
    <row r="8" spans="1:2" x14ac:dyDescent="0.4">
      <c r="A8" s="354"/>
      <c r="B8" s="1126"/>
    </row>
    <row r="9" spans="1:2" ht="92.4" customHeight="1" x14ac:dyDescent="0.4">
      <c r="B9" s="1127" t="s">
        <v>356</v>
      </c>
    </row>
  </sheetData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DE01-BCF9-482C-A2BA-3C780A1B3249}">
  <sheetPr>
    <tabColor theme="4"/>
  </sheetPr>
  <dimension ref="A1:AO433"/>
  <sheetViews>
    <sheetView topLeftCell="D1" zoomScale="60" zoomScaleNormal="60" workbookViewId="0">
      <selection activeCell="D1" sqref="D1"/>
    </sheetView>
  </sheetViews>
  <sheetFormatPr defaultColWidth="8.69921875" defaultRowHeight="16.8" x14ac:dyDescent="0.4"/>
  <cols>
    <col min="1" max="1" width="7.59765625" style="47" hidden="1" customWidth="1"/>
    <col min="2" max="3" width="7.59765625" style="44" hidden="1" customWidth="1"/>
    <col min="4" max="4" width="3.19921875" style="36" customWidth="1"/>
    <col min="5" max="5" width="34.3984375" style="37" customWidth="1"/>
    <col min="6" max="6" width="16.19921875" style="37" customWidth="1"/>
    <col min="7" max="7" width="12.69921875" style="37" customWidth="1"/>
    <col min="8" max="8" width="16.19921875" style="37" customWidth="1"/>
    <col min="9" max="9" width="12.69921875" style="37" customWidth="1"/>
    <col min="10" max="10" width="16.19921875" style="37" customWidth="1"/>
    <col min="11" max="11" width="12.69921875" style="37" customWidth="1"/>
    <col min="12" max="12" width="4.8984375" style="37" customWidth="1"/>
    <col min="13" max="13" width="34.3984375" style="37" customWidth="1"/>
    <col min="14" max="17" width="16.09765625" style="37" customWidth="1"/>
    <col min="18" max="18" width="8.69921875" style="37"/>
    <col min="19" max="19" width="8.59765625" style="197" customWidth="1"/>
    <col min="20" max="20" width="8.69921875" style="37"/>
    <col min="21" max="21" width="39.09765625" style="37" customWidth="1"/>
    <col min="22" max="22" width="19.3984375" style="350" customWidth="1"/>
    <col min="23" max="23" width="12.5" style="37" customWidth="1"/>
    <col min="24" max="24" width="19.3984375" style="350" customWidth="1"/>
    <col min="25" max="25" width="12.5" style="37" customWidth="1"/>
    <col min="26" max="26" width="19.3984375" style="350" customWidth="1"/>
    <col min="27" max="27" width="12.5" style="37" customWidth="1"/>
    <col min="28" max="28" width="4.8984375" style="37" customWidth="1"/>
    <col min="29" max="29" width="39.8984375" style="37" customWidth="1"/>
    <col min="30" max="30" width="22.69921875" style="350" customWidth="1"/>
    <col min="31" max="31" width="12" style="37" customWidth="1"/>
    <col min="32" max="32" width="22.69921875" style="37" customWidth="1"/>
    <col min="33" max="33" width="12" style="37" customWidth="1"/>
    <col min="34" max="16384" width="8.69921875" style="37"/>
  </cols>
  <sheetData>
    <row r="1" spans="1:33" s="359" customFormat="1" ht="45.75" customHeight="1" x14ac:dyDescent="0.85">
      <c r="A1" s="1128">
        <v>2024</v>
      </c>
      <c r="B1" s="1129">
        <v>1990</v>
      </c>
      <c r="C1" s="916"/>
      <c r="D1" s="358"/>
      <c r="E1" s="953" t="s">
        <v>362</v>
      </c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60"/>
      <c r="T1" s="358"/>
      <c r="U1" s="954" t="s">
        <v>153</v>
      </c>
      <c r="V1" s="361"/>
      <c r="W1" s="358"/>
      <c r="X1" s="361"/>
      <c r="Y1" s="358"/>
      <c r="Z1" s="361"/>
      <c r="AA1" s="358"/>
      <c r="AB1" s="358"/>
      <c r="AC1" s="358"/>
      <c r="AD1" s="362"/>
    </row>
    <row r="2" spans="1:33" s="367" customFormat="1" ht="37.5" customHeight="1" x14ac:dyDescent="0.35">
      <c r="A2" s="1129"/>
      <c r="B2" s="1129">
        <v>2005</v>
      </c>
      <c r="C2" s="908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4"/>
      <c r="T2" s="363"/>
      <c r="U2" s="363"/>
      <c r="V2" s="365"/>
      <c r="W2" s="363"/>
      <c r="X2" s="365"/>
      <c r="Y2" s="363"/>
      <c r="Z2" s="365"/>
      <c r="AA2" s="363"/>
      <c r="AB2" s="363"/>
      <c r="AC2" s="363"/>
      <c r="AD2" s="366"/>
    </row>
    <row r="3" spans="1:33" x14ac:dyDescent="0.4">
      <c r="A3" s="1129"/>
      <c r="B3" s="1129">
        <f>$A$1-1</f>
        <v>2023</v>
      </c>
      <c r="C3" s="908"/>
    </row>
    <row r="4" spans="1:33" x14ac:dyDescent="0.4">
      <c r="A4" s="1129"/>
      <c r="B4" s="1129">
        <v>2030</v>
      </c>
      <c r="C4" s="908"/>
    </row>
    <row r="5" spans="1:33" ht="40.200000000000003" customHeight="1" x14ac:dyDescent="0.4">
      <c r="A5" s="1129"/>
      <c r="B5" s="1130">
        <v>2055</v>
      </c>
      <c r="C5" s="921"/>
      <c r="E5" s="1174" t="str">
        <f>"STAÐAN ÁRIÐ "&amp;$A$1</f>
        <v>STAÐAN ÁRIÐ 2024</v>
      </c>
      <c r="F5" s="1170"/>
      <c r="G5" s="1170"/>
      <c r="H5" s="1170"/>
      <c r="I5" s="1170"/>
      <c r="J5" s="1170"/>
      <c r="K5" s="1171"/>
      <c r="M5" s="1174" t="s">
        <v>365</v>
      </c>
      <c r="N5" s="1220" t="s">
        <v>370</v>
      </c>
      <c r="O5" s="1170"/>
      <c r="P5" s="1218"/>
      <c r="Q5" s="1218"/>
      <c r="U5" s="1174" t="str">
        <f>$A$1&amp;" EMISSIONS"</f>
        <v>2024 EMISSIONS</v>
      </c>
      <c r="V5" s="1170"/>
      <c r="W5" s="1170"/>
      <c r="X5" s="1170"/>
      <c r="Y5" s="1170"/>
      <c r="Z5" s="1170"/>
      <c r="AA5" s="1171"/>
      <c r="AC5" s="1174" t="s">
        <v>364</v>
      </c>
      <c r="AD5" s="1220" t="s">
        <v>368</v>
      </c>
      <c r="AE5" s="1170"/>
      <c r="AF5" s="1218"/>
      <c r="AG5" s="1218"/>
    </row>
    <row r="6" spans="1:33" ht="16.95" customHeight="1" x14ac:dyDescent="0.4">
      <c r="A6" s="909"/>
      <c r="B6" s="909"/>
      <c r="C6" s="908"/>
      <c r="E6" s="1174"/>
      <c r="F6" s="1216" t="str">
        <f>"Losun "&amp;$A$1</f>
        <v>Losun 2024</v>
      </c>
      <c r="G6" s="1217"/>
      <c r="H6" s="1168" t="str">
        <f>"Breyting frá "&amp;$B$3</f>
        <v>Breyting frá 2023</v>
      </c>
      <c r="I6" s="1217"/>
      <c r="J6" s="1168" t="str">
        <f>"Breyting frá "&amp;$B$2</f>
        <v>Breyting frá 2005</v>
      </c>
      <c r="K6" s="1169"/>
      <c r="M6" s="1174"/>
      <c r="N6" s="1172" t="str">
        <f>'Talnagögn | Numerical Data'!$D$12</f>
        <v>Sviðsmynd byggð á aðgerðum stjórvalda</v>
      </c>
      <c r="O6" s="1173"/>
      <c r="P6" s="1219"/>
      <c r="Q6" s="1219"/>
      <c r="R6" s="414"/>
      <c r="S6" s="415"/>
      <c r="U6" s="1174"/>
      <c r="V6" s="1216" t="str">
        <f>"Emissions in "&amp;$A$1</f>
        <v>Emissions in 2024</v>
      </c>
      <c r="W6" s="1217"/>
      <c r="X6" s="1168" t="str">
        <f>"Change from "&amp;$B$3</f>
        <v>Change from 2023</v>
      </c>
      <c r="Y6" s="1217"/>
      <c r="Z6" s="1168" t="str">
        <f>"Change from "&amp;$B$2</f>
        <v>Change from 2005</v>
      </c>
      <c r="AA6" s="1169"/>
      <c r="AC6" s="1174"/>
      <c r="AD6" s="1172" t="str">
        <f>'Talnagögn | Numerical Data'!$E$12</f>
        <v>Government policy-based scenario</v>
      </c>
      <c r="AE6" s="1173"/>
      <c r="AF6" s="1219"/>
      <c r="AG6" s="1219"/>
    </row>
    <row r="7" spans="1:33" ht="30" customHeight="1" thickBot="1" x14ac:dyDescent="0.45">
      <c r="A7" s="885"/>
      <c r="B7" s="103"/>
      <c r="C7" s="909"/>
      <c r="E7" s="1175"/>
      <c r="F7" s="410" t="s">
        <v>363</v>
      </c>
      <c r="G7" s="411" t="s">
        <v>4</v>
      </c>
      <c r="H7" s="410" t="str">
        <f>$F$7</f>
        <v>Þús. tonn CO₂-íg.</v>
      </c>
      <c r="I7" s="411" t="s">
        <v>4</v>
      </c>
      <c r="J7" s="410" t="str">
        <f>$F$7</f>
        <v>Þús. tonn CO₂-íg.</v>
      </c>
      <c r="K7" s="412" t="s">
        <v>4</v>
      </c>
      <c r="M7" s="1175"/>
      <c r="N7" s="413" t="str">
        <f>$F$7</f>
        <v>Þús. tonn CO₂-íg.</v>
      </c>
      <c r="O7" s="410" t="s">
        <v>4</v>
      </c>
      <c r="P7" s="1041"/>
      <c r="Q7" s="1041"/>
      <c r="R7" s="198"/>
      <c r="S7" s="200"/>
      <c r="U7" s="1175"/>
      <c r="V7" s="492" t="s">
        <v>369</v>
      </c>
      <c r="W7" s="411" t="s">
        <v>4</v>
      </c>
      <c r="X7" s="410" t="str">
        <f>$V$7</f>
        <v>Thousand tons CO₂e</v>
      </c>
      <c r="Y7" s="411" t="s">
        <v>4</v>
      </c>
      <c r="Z7" s="410" t="str">
        <f>$V$7</f>
        <v>Thousand tons CO₂e</v>
      </c>
      <c r="AA7" s="412" t="s">
        <v>4</v>
      </c>
      <c r="AC7" s="1175"/>
      <c r="AD7" s="413" t="str">
        <f>$V$7</f>
        <v>Thousand tons CO₂e</v>
      </c>
      <c r="AE7" s="410" t="s">
        <v>4</v>
      </c>
      <c r="AF7" s="1041"/>
      <c r="AG7" s="1041"/>
    </row>
    <row r="8" spans="1:33" s="7" customFormat="1" ht="17.399999999999999" thickTop="1" x14ac:dyDescent="0.4">
      <c r="A8" s="162" t="s">
        <v>335</v>
      </c>
      <c r="B8" s="162" t="s">
        <v>333</v>
      </c>
      <c r="C8" s="103" t="s">
        <v>45</v>
      </c>
      <c r="D8" s="201" t="s">
        <v>45</v>
      </c>
      <c r="E8" s="383" t="s">
        <v>125</v>
      </c>
      <c r="F8" s="368"/>
      <c r="G8" s="392"/>
      <c r="H8" s="376"/>
      <c r="I8" s="392"/>
      <c r="J8" s="376"/>
      <c r="K8" s="373"/>
      <c r="L8" s="37"/>
      <c r="M8" s="383" t="s">
        <v>125</v>
      </c>
      <c r="N8" s="370"/>
      <c r="O8" s="961"/>
      <c r="P8" s="1037"/>
      <c r="Q8" s="1042"/>
      <c r="R8" s="203"/>
      <c r="S8" s="204"/>
      <c r="T8" s="205"/>
      <c r="U8" s="383" t="s">
        <v>154</v>
      </c>
      <c r="V8" s="368"/>
      <c r="W8" s="392"/>
      <c r="X8" s="376"/>
      <c r="Y8" s="392"/>
      <c r="Z8" s="376"/>
      <c r="AA8" s="373"/>
      <c r="AB8" s="37"/>
      <c r="AC8" s="383" t="s">
        <v>154</v>
      </c>
      <c r="AD8" s="370"/>
      <c r="AE8" s="961"/>
      <c r="AF8" s="1037"/>
      <c r="AG8" s="1042"/>
    </row>
    <row r="9" spans="1:33" s="7" customFormat="1" x14ac:dyDescent="0.4">
      <c r="A9" s="910" t="s">
        <v>92</v>
      </c>
      <c r="B9" s="910"/>
      <c r="C9" s="162" t="s">
        <v>336</v>
      </c>
      <c r="D9" s="201" t="s">
        <v>45</v>
      </c>
      <c r="E9" s="384" t="s">
        <v>393</v>
      </c>
      <c r="F9" s="370" cm="1">
        <f t="array" ref="F9">INDEX('Talnagögn | Numerical Data'!$1:$1048576, _xlfn.XMATCH($A8,'Talnagögn | Numerical Data'!$B:$B), _xlfn.XMATCH($A$1,'Talnagögn | Numerical Data'!$1:$1))</f>
        <v>2869.5453175510966</v>
      </c>
      <c r="G9" s="393">
        <f>F9/$F$14</f>
        <v>0.26098725407723516</v>
      </c>
      <c r="H9" s="371" cm="1">
        <f t="array" ref="H9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_xlfn.XMATCH($B$3,'Talnagögn | Numerical Data'!$1:$1))</f>
        <v>60.402405037518292</v>
      </c>
      <c r="I9" s="398" cm="1">
        <f t="array" ref="I9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_xlfn.XMATCH($B$3,'Talnagögn | Numerical Data'!$1:$1))-1</f>
        <v>2.1502076227040812E-2</v>
      </c>
      <c r="J9" s="371" cm="1">
        <f t="array" ref="J9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_xlfn.XMATCH($B$2,'Talnagögn | Numerical Data'!$1:$1))</f>
        <v>-350.72649481162762</v>
      </c>
      <c r="K9" s="374" cm="1">
        <f t="array" ref="K9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_xlfn.XMATCH($B$2,'Talnagögn | Numerical Data'!$1:$1))-1</f>
        <v>-0.10891207800073821</v>
      </c>
      <c r="L9" s="37"/>
      <c r="M9" s="384" t="s">
        <v>393</v>
      </c>
      <c r="N9" s="371" cm="1">
        <f t="array" ref="N9">INDEX('Talnagögn | Numerical Data'!$1:$1048576, _xlfn.XMATCH($B8,'Talnagögn | Numerical Data'!$B:$B), _xlfn.XMATCH($B$4,'Talnagögn | Numerical Data'!$1:$1))-INDEX('Talnagögn | Numerical Data'!$1:$1048576, _xlfn.XMATCH($A8,'Talnagögn | Numerical Data'!$B:$B), _xlfn.XMATCH($B$2,'Talnagögn | Numerical Data'!$1:$1))</f>
        <v>-988.72765245295932</v>
      </c>
      <c r="O9" s="369" cm="1">
        <f t="array" ref="O9">INDEX('Talnagögn | Numerical Data'!$1:$1048576, _xlfn.XMATCH($B8,'Talnagögn | Numerical Data'!$B:$B), _xlfn.XMATCH($B$4,'Talnagögn | Numerical Data'!$1:$1))/INDEX('Talnagögn | Numerical Data'!$1:$1048576, _xlfn.XMATCH($A8,'Talnagögn | Numerical Data'!$B:$B), _xlfn.XMATCH($B$2,'Talnagögn | Numerical Data'!$1:$1))-1</f>
        <v>-0.30703235939811135</v>
      </c>
      <c r="P9" s="1038"/>
      <c r="Q9" s="1043"/>
      <c r="R9" s="203"/>
      <c r="S9" s="204"/>
      <c r="T9" s="205"/>
      <c r="U9" s="384" t="s">
        <v>155</v>
      </c>
      <c r="V9" s="370" cm="1">
        <f t="array" ref="V9">INDEX('Talnagögn | Numerical Data'!$1:$1048576, _xlfn.XMATCH($A8,'Talnagögn | Numerical Data'!$B:$B), _xlfn.XMATCH($A$1,'Talnagögn | Numerical Data'!$1:$1))</f>
        <v>2869.5453175510966</v>
      </c>
      <c r="W9" s="393">
        <f>V9/$F$14</f>
        <v>0.26098725407723516</v>
      </c>
      <c r="X9" s="371" cm="1">
        <f t="array" ref="X9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_xlfn.XMATCH($B$3,'Talnagögn | Numerical Data'!$1:$1))</f>
        <v>60.402405037518292</v>
      </c>
      <c r="Y9" s="398" cm="1">
        <f t="array" ref="Y9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_xlfn.XMATCH($B$3,'Talnagögn | Numerical Data'!$1:$1))-1</f>
        <v>2.1502076227040812E-2</v>
      </c>
      <c r="Z9" s="371" cm="1">
        <f t="array" ref="Z9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_xlfn.XMATCH($B$2,'Talnagögn | Numerical Data'!$1:$1))</f>
        <v>-350.72649481162762</v>
      </c>
      <c r="AA9" s="374" cm="1">
        <f t="array" ref="AA9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_xlfn.XMATCH($B$2,'Talnagögn | Numerical Data'!$1:$1))-1</f>
        <v>-0.10891207800073821</v>
      </c>
      <c r="AB9" s="37"/>
      <c r="AC9" s="384" t="s">
        <v>155</v>
      </c>
      <c r="AD9" s="371" cm="1">
        <f t="array" ref="AD9">INDEX('Talnagögn | Numerical Data'!$1:$1048576, _xlfn.XMATCH($B8,'Talnagögn | Numerical Data'!$B:$B), _xlfn.XMATCH($B$4,'Talnagögn | Numerical Data'!$1:$1))-INDEX('Talnagögn | Numerical Data'!$1:$1048576, _xlfn.XMATCH($A8,'Talnagögn | Numerical Data'!$B:$B), _xlfn.XMATCH($B$2,'Talnagögn | Numerical Data'!$1:$1))</f>
        <v>-988.72765245295932</v>
      </c>
      <c r="AE9" s="369" cm="1">
        <f t="array" ref="AE9">INDEX('Talnagögn | Numerical Data'!$1:$1048576, _xlfn.XMATCH($B8,'Talnagögn | Numerical Data'!$B:$B), _xlfn.XMATCH($B$4,'Talnagögn | Numerical Data'!$1:$1))/INDEX('Talnagögn | Numerical Data'!$1:$1048576, _xlfn.XMATCH($A8,'Talnagögn | Numerical Data'!$B:$B), _xlfn.XMATCH($B$2,'Talnagögn | Numerical Data'!$1:$1))-1</f>
        <v>-0.30703235939811135</v>
      </c>
      <c r="AF9" s="1038"/>
      <c r="AG9" s="1043"/>
    </row>
    <row r="10" spans="1:33" s="231" customFormat="1" ht="20.399999999999999" customHeight="1" thickBot="1" x14ac:dyDescent="0.45">
      <c r="A10" s="162" t="s">
        <v>339</v>
      </c>
      <c r="B10" s="162" t="s">
        <v>343</v>
      </c>
      <c r="C10" s="910"/>
      <c r="D10" s="416" t="s">
        <v>45</v>
      </c>
      <c r="E10" s="417" t="s">
        <v>361</v>
      </c>
      <c r="F10" s="418" t="s">
        <v>203</v>
      </c>
      <c r="G10" s="419" t="s">
        <v>203</v>
      </c>
      <c r="H10" s="418" t="s">
        <v>203</v>
      </c>
      <c r="I10" s="419" t="s">
        <v>203</v>
      </c>
      <c r="J10" s="418" cm="1">
        <f t="array" ref="J10">INDEX('Talnagögn | Numerical Data'!$1:$1048576, _xlfn.XMATCH($A8,'Talnagögn | Numerical Data'!$B:$B), _xlfn.XMATCH($A$1,'Talnagögn | Numerical Data'!$1:$1))-INDEX('Talnagögn | Numerical Data'!$1:$1048576, _xlfn.XMATCH($A9,'Talnagögn | Numerical Data'!$B:$B), _xlfn.XMATCH($B$2,'Talnagögn | Numerical Data'!$1:$1))</f>
        <v>-239.78368244890362</v>
      </c>
      <c r="K10" s="420" cm="1">
        <f t="array" ref="K10">INDEX('Talnagögn | Numerical Data'!$1:$1048576, _xlfn.XMATCH($A8,'Talnagögn | Numerical Data'!$B:$B), _xlfn.XMATCH($A$1,'Talnagögn | Numerical Data'!$1:$1))/INDEX('Talnagögn | Numerical Data'!$1:$1048576, _xlfn.XMATCH($A9,'Talnagögn | Numerical Data'!$B:$B), _xlfn.XMATCH($B$2,'Talnagögn | Numerical Data'!$1:$1))-1</f>
        <v>-7.7117501058557525E-2</v>
      </c>
      <c r="M10" s="417" t="s">
        <v>361</v>
      </c>
      <c r="N10" s="421" cm="1">
        <f t="array" ref="N10">INDEX('Talnagögn | Numerical Data'!$1:$1048576, _xlfn.XMATCH($B8,'Talnagögn | Numerical Data'!$B:$B), _xlfn.XMATCH($B$4,'Talnagögn | Numerical Data'!$1:$1))-INDEX('Talnagögn | Numerical Data'!$1:$1048576, _xlfn.XMATCH($A9,'Talnagögn | Numerical Data'!$A:$A), _xlfn.XMATCH($B$2,'Talnagögn | Numerical Data'!$1:$1))</f>
        <v>-877.78484009023532</v>
      </c>
      <c r="O10" s="422" cm="1">
        <f t="array" ref="O10">INDEX('Talnagögn | Numerical Data'!$1:$1048576, _xlfn.XMATCH($B8,'Talnagögn | Numerical Data'!$B:$B), _xlfn.XMATCH($B$4,'Talnagögn | Numerical Data'!$1:$1))/INDEX('Talnagögn | Numerical Data'!$1:$1048576, _xlfn.XMATCH($A9,'Talnagögn | Numerical Data'!$B:$B), _xlfn.XMATCH($B$2,'Talnagögn | Numerical Data'!$1:$1))-1</f>
        <v>-0.28230683857843131</v>
      </c>
      <c r="P10" s="1039"/>
      <c r="Q10" s="1044"/>
      <c r="R10" s="423"/>
      <c r="S10" s="424"/>
      <c r="T10" s="425"/>
      <c r="U10" s="417" t="s">
        <v>156</v>
      </c>
      <c r="V10" s="418" t="s">
        <v>203</v>
      </c>
      <c r="W10" s="419" t="s">
        <v>203</v>
      </c>
      <c r="X10" s="418" t="s">
        <v>203</v>
      </c>
      <c r="Y10" s="419" t="s">
        <v>203</v>
      </c>
      <c r="Z10" s="418" cm="1">
        <f t="array" ref="Z10">INDEX('Talnagögn | Numerical Data'!$1:$1048576, _xlfn.XMATCH($A8,'Talnagögn | Numerical Data'!$B:$B), _xlfn.XMATCH($A$1,'Talnagögn | Numerical Data'!$1:$1))-INDEX('Talnagögn | Numerical Data'!$1:$1048576, _xlfn.XMATCH($A9,'Talnagögn | Numerical Data'!$B:$B), _xlfn.XMATCH($B$2,'Talnagögn | Numerical Data'!$1:$1))</f>
        <v>-239.78368244890362</v>
      </c>
      <c r="AA10" s="420" cm="1">
        <f t="array" ref="AA10">INDEX('Talnagögn | Numerical Data'!$1:$1048576, _xlfn.XMATCH($A8,'Talnagögn | Numerical Data'!$B:$B), _xlfn.XMATCH($A$1,'Talnagögn | Numerical Data'!$1:$1))/INDEX('Talnagögn | Numerical Data'!$1:$1048576, _xlfn.XMATCH($A9,'Talnagögn | Numerical Data'!$B:$B), _xlfn.XMATCH($B$2,'Talnagögn | Numerical Data'!$1:$1))-1</f>
        <v>-7.7117501058557525E-2</v>
      </c>
      <c r="AC10" s="417" t="s">
        <v>156</v>
      </c>
      <c r="AD10" s="421" cm="1">
        <f t="array" ref="AD10">INDEX('Talnagögn | Numerical Data'!$1:$1048576, _xlfn.XMATCH($B8,'Talnagögn | Numerical Data'!$B:$B), _xlfn.XMATCH($B$4,'Talnagögn | Numerical Data'!$1:$1))-INDEX('Talnagögn | Numerical Data'!$1:$1048576, _xlfn.XMATCH($A9,'Talnagögn | Numerical Data'!$A:$A), _xlfn.XMATCH($B$2,'Talnagögn | Numerical Data'!$1:$1))</f>
        <v>-877.78484009023532</v>
      </c>
      <c r="AE10" s="422" cm="1">
        <f t="array" ref="AE10">INDEX('Talnagögn | Numerical Data'!$1:$1048576, _xlfn.XMATCH($B8,'Talnagögn | Numerical Data'!$B:$B), _xlfn.XMATCH($B$4,'Talnagögn | Numerical Data'!$1:$1))/INDEX('Talnagögn | Numerical Data'!$1:$1048576, _xlfn.XMATCH($A9,'Talnagögn | Numerical Data'!$B:$B), _xlfn.XMATCH($B$2,'Talnagögn | Numerical Data'!$1:$1))-1</f>
        <v>-0.28230683857843131</v>
      </c>
      <c r="AF10" s="1039"/>
      <c r="AG10" s="1044"/>
    </row>
    <row r="11" spans="1:33" s="7" customFormat="1" ht="24" customHeight="1" thickTop="1" thickBot="1" x14ac:dyDescent="0.45">
      <c r="A11" s="162" t="s">
        <v>337</v>
      </c>
      <c r="B11" s="162" t="s">
        <v>341</v>
      </c>
      <c r="C11" s="162" t="s">
        <v>45</v>
      </c>
      <c r="D11" s="201" t="s">
        <v>45</v>
      </c>
      <c r="E11" s="385" t="s">
        <v>226</v>
      </c>
      <c r="F11" s="381" cm="1">
        <f t="array" ref="F11">INDEX('Talnagögn | Numerical Data'!$1:$1048576, _xlfn.XMATCH($A10,'Talnagögn | Numerical Data'!$B:$B), _xlfn.XMATCH($A$1,'Talnagögn | Numerical Data'!1:1))</f>
        <v>6215.9199783937211</v>
      </c>
      <c r="G11" s="394">
        <f>F11/$F$14</f>
        <v>0.56534248711892565</v>
      </c>
      <c r="H11" s="382" cm="1">
        <f t="array" ref="H11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_xlfn.XMATCH($B$3,'Talnagögn | Numerical Data'!$1:$1))</f>
        <v>53.371435875341376</v>
      </c>
      <c r="I11" s="399" cm="1">
        <f t="array" ref="I11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_xlfn.XMATCH($B$3,'Talnagögn | Numerical Data'!$1:$1))-1</f>
        <v>8.6606110292042349E-3</v>
      </c>
      <c r="J11" s="901" cm="1">
        <f t="array" ref="J11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_xlfn.XMATCH($B$2,'Talnagögn | Numerical Data'!$1:$1))</f>
        <v>-433.14518301525823</v>
      </c>
      <c r="K11" s="881" cm="1">
        <f t="array" ref="K11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_xlfn.XMATCH($B$2,'Talnagögn | Numerical Data'!$1:$1))-1</f>
        <v>-6.5143771718349619E-2</v>
      </c>
      <c r="L11" s="37"/>
      <c r="M11" s="385" t="s">
        <v>226</v>
      </c>
      <c r="N11" s="381" cm="1">
        <f t="array" ref="N11">INDEX('Talnagögn | Numerical Data'!$1:$1048576, _xlfn.XMATCH($B10,'Talnagögn | Numerical Data'!$B:$B), _xlfn.XMATCH($B$4,'Talnagögn | Numerical Data'!$1:$1))-INDEX('Talnagögn | Numerical Data'!$1:$1048576, _xlfn.XMATCH($A10,'Talnagögn | Numerical Data'!$B:$B), _xlfn.XMATCH($B$2,'Talnagögn | Numerical Data'!$1:$1))</f>
        <v>-1146.4701730568468</v>
      </c>
      <c r="O11" s="962" cm="1">
        <f t="array" ref="O11">INDEX('Talnagögn | Numerical Data'!$1:$1048576, _xlfn.XMATCH($B10,'Talnagögn | Numerical Data'!$B:$B), _xlfn.XMATCH($B$4,'Talnagögn | Numerical Data'!$1:$1))/INDEX('Talnagögn | Numerical Data'!$1:$1048576, _xlfn.XMATCH($A10,'Talnagögn | Numerical Data'!$B:$B), _xlfn.XMATCH($B$2,'Talnagögn | Numerical Data'!$1:$1))-1</f>
        <v>-0.17242576892025863</v>
      </c>
      <c r="P11" s="1037"/>
      <c r="Q11" s="1045"/>
      <c r="R11" s="203"/>
      <c r="S11" s="204"/>
      <c r="T11" s="205"/>
      <c r="U11" s="649" t="s">
        <v>127</v>
      </c>
      <c r="V11" s="381" cm="1">
        <f t="array" ref="V11">INDEX('Talnagögn | Numerical Data'!$1:$1048576, _xlfn.XMATCH($A10,'Talnagögn | Numerical Data'!$B:$B), _xlfn.XMATCH($A$1,'Talnagögn | Numerical Data'!1:1))</f>
        <v>6215.9199783937211</v>
      </c>
      <c r="W11" s="394">
        <f>V11/$F$14</f>
        <v>0.56534248711892565</v>
      </c>
      <c r="X11" s="382" cm="1">
        <f t="array" ref="X11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_xlfn.XMATCH($B$3,'Talnagögn | Numerical Data'!$1:$1))</f>
        <v>53.371435875341376</v>
      </c>
      <c r="Y11" s="399" cm="1">
        <f t="array" ref="Y11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_xlfn.XMATCH($B$3,'Talnagögn | Numerical Data'!$1:$1))-1</f>
        <v>8.6606110292042349E-3</v>
      </c>
      <c r="Z11" s="901" cm="1">
        <f t="array" ref="Z11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_xlfn.XMATCH($B$2,'Talnagögn | Numerical Data'!$1:$1))</f>
        <v>-433.14518301525823</v>
      </c>
      <c r="AA11" s="881" cm="1">
        <f t="array" ref="AA11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_xlfn.XMATCH($B$2,'Talnagögn | Numerical Data'!$1:$1))-1</f>
        <v>-6.5143771718349619E-2</v>
      </c>
      <c r="AB11" s="37"/>
      <c r="AC11" s="649" t="s">
        <v>127</v>
      </c>
      <c r="AD11" s="381" cm="1">
        <f t="array" ref="AD11">INDEX('Talnagögn | Numerical Data'!$1:$1048576, _xlfn.XMATCH($B10,'Talnagögn | Numerical Data'!$B:$B), _xlfn.XMATCH($B$4,'Talnagögn | Numerical Data'!$1:$1))-INDEX('Talnagögn | Numerical Data'!$1:$1048576, _xlfn.XMATCH($A10,'Talnagögn | Numerical Data'!$B:$B), _xlfn.XMATCH($B$2,'Talnagögn | Numerical Data'!$1:$1))</f>
        <v>-1146.4701730568468</v>
      </c>
      <c r="AE11" s="962" cm="1">
        <f t="array" ref="AE11">INDEX('Talnagögn | Numerical Data'!$1:$1048576, _xlfn.XMATCH($B10,'Talnagögn | Numerical Data'!$B:$B), _xlfn.XMATCH($B$4,'Talnagögn | Numerical Data'!$1:$1))/INDEX('Talnagögn | Numerical Data'!$1:$1048576, _xlfn.XMATCH($A10,'Talnagögn | Numerical Data'!$B:$B), _xlfn.XMATCH($B$2,'Talnagögn | Numerical Data'!$1:$1))-1</f>
        <v>-0.17242576892025863</v>
      </c>
      <c r="AF11" s="1037"/>
      <c r="AG11" s="1045"/>
    </row>
    <row r="12" spans="1:33" s="7" customFormat="1" ht="24" customHeight="1" thickTop="1" thickBot="1" x14ac:dyDescent="0.45">
      <c r="A12" s="162" t="s">
        <v>338</v>
      </c>
      <c r="B12" s="162" t="s">
        <v>342</v>
      </c>
      <c r="C12" s="162"/>
      <c r="D12" s="201" t="s">
        <v>45</v>
      </c>
      <c r="E12" s="1162" t="s">
        <v>152</v>
      </c>
      <c r="F12" s="378" cm="1">
        <f t="array" ref="F12">INDEX('Talnagögn | Numerical Data'!$1:$1048576, _xlfn.XMATCH($A11,'Talnagögn | Numerical Data'!$B:$B), _xlfn.XMATCH($A$1,'Talnagögn | Numerical Data'!$1:$1))</f>
        <v>1889.154</v>
      </c>
      <c r="G12" s="395">
        <f>F12/$F$14</f>
        <v>0.17181994372885373</v>
      </c>
      <c r="H12" s="379" cm="1">
        <f t="array" ref="H12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_xlfn.XMATCH($B$3,'Talnagögn | Numerical Data'!$1:$1))</f>
        <v>76.624000000000024</v>
      </c>
      <c r="I12" s="400" cm="1">
        <f t="array" ref="I12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_xlfn.XMATCH($B$3,'Talnagögn | Numerical Data'!$1:$1))-1</f>
        <v>4.2274610627134557E-2</v>
      </c>
      <c r="J12" s="378" cm="1">
        <f t="array" ref="J12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_xlfn.XMATCH($B$2,'Talnagögn | Numerical Data'!$1:$1))</f>
        <v>1036.2710689072128</v>
      </c>
      <c r="K12" s="380" cm="1">
        <f t="array" ref="K12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_xlfn.XMATCH($B$2,'Talnagögn | Numerical Data'!$1:$1))-1</f>
        <v>1.2150214655831522</v>
      </c>
      <c r="L12" s="37"/>
      <c r="M12" s="1162" t="s">
        <v>152</v>
      </c>
      <c r="N12" s="378" cm="1">
        <f t="array" ref="N12">INDEX('Talnagögn | Numerical Data'!$1:$1048576, _xlfn.XMATCH($B11,'Talnagögn | Numerical Data'!$B:$B), _xlfn.XMATCH($B$4,'Talnagögn | Numerical Data'!$1:$1))-INDEX('Talnagögn | Numerical Data'!$1:$1048576, _xlfn.XMATCH($A11,'Talnagögn | Numerical Data'!$B:$B), _xlfn.XMATCH($B$2,'Talnagögn | Numerical Data'!$1:$1))</f>
        <v>1083.0305781496888</v>
      </c>
      <c r="O12" s="963" cm="1">
        <f t="array" ref="O12">INDEX('Talnagögn | Numerical Data'!$1:$1048576, _xlfn.XMATCH($B11,'Talnagögn | Numerical Data'!$B:$B), _xlfn.XMATCH($B$4,'Talnagögn | Numerical Data'!$1:$1))/INDEX('Talnagögn | Numerical Data'!$1:$1048576, _xlfn.XMATCH($A11,'Talnagögn | Numerical Data'!$B:$B), _xlfn.XMATCH($B$2,'Talnagögn | Numerical Data'!$1:$1))-1</f>
        <v>1.269846703066289</v>
      </c>
      <c r="P12" s="1037"/>
      <c r="Q12" s="1043"/>
      <c r="R12" s="203"/>
      <c r="S12" s="204"/>
      <c r="T12" s="205"/>
      <c r="U12" s="1162" t="s">
        <v>394</v>
      </c>
      <c r="V12" s="378" cm="1">
        <f t="array" ref="V12">INDEX('Talnagögn | Numerical Data'!$1:$1048576, _xlfn.XMATCH($A11,'Talnagögn | Numerical Data'!$B:$B), _xlfn.XMATCH($A$1,'Talnagögn | Numerical Data'!$1:$1))</f>
        <v>1889.154</v>
      </c>
      <c r="W12" s="395">
        <f>V12/$F$14</f>
        <v>0.17181994372885373</v>
      </c>
      <c r="X12" s="379" cm="1">
        <f t="array" ref="X12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_xlfn.XMATCH($B$3,'Talnagögn | Numerical Data'!$1:$1))</f>
        <v>76.624000000000024</v>
      </c>
      <c r="Y12" s="400" cm="1">
        <f t="array" ref="Y12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_xlfn.XMATCH($B$3,'Talnagögn | Numerical Data'!$1:$1))-1</f>
        <v>4.2274610627134557E-2</v>
      </c>
      <c r="Z12" s="378" cm="1">
        <f t="array" ref="Z12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_xlfn.XMATCH($B$2,'Talnagögn | Numerical Data'!$1:$1))</f>
        <v>1036.2710689072128</v>
      </c>
      <c r="AA12" s="380" cm="1">
        <f t="array" ref="AA12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_xlfn.XMATCH($B$2,'Talnagögn | Numerical Data'!$1:$1))-1</f>
        <v>1.2150214655831522</v>
      </c>
      <c r="AB12" s="37"/>
      <c r="AC12" s="1162" t="s">
        <v>157</v>
      </c>
      <c r="AD12" s="378" cm="1">
        <f t="array" ref="AD12">INDEX('Talnagögn | Numerical Data'!$1:$1048576, _xlfn.XMATCH($B11,'Talnagögn | Numerical Data'!$B:$B), _xlfn.XMATCH($B$4,'Talnagögn | Numerical Data'!$1:$1))-INDEX('Talnagögn | Numerical Data'!$1:$1048576, _xlfn.XMATCH($A11,'Talnagögn | Numerical Data'!$B:$B), _xlfn.XMATCH($B$2,'Talnagögn | Numerical Data'!$1:$1))</f>
        <v>1083.0305781496888</v>
      </c>
      <c r="AE12" s="963" cm="1">
        <f t="array" ref="AE12">INDEX('Talnagögn | Numerical Data'!$1:$1048576, _xlfn.XMATCH($B11,'Talnagögn | Numerical Data'!$B:$B), _xlfn.XMATCH($B$4,'Talnagögn | Numerical Data'!$1:$1))/INDEX('Talnagögn | Numerical Data'!$1:$1048576, _xlfn.XMATCH($A11,'Talnagögn | Numerical Data'!$B:$B), _xlfn.XMATCH($B$2,'Talnagögn | Numerical Data'!$1:$1))-1</f>
        <v>1.269846703066289</v>
      </c>
      <c r="AF12" s="1037"/>
      <c r="AG12" s="1043"/>
    </row>
    <row r="13" spans="1:33" s="7" customFormat="1" ht="24" customHeight="1" thickTop="1" x14ac:dyDescent="0.4">
      <c r="A13" s="162" t="s">
        <v>340</v>
      </c>
      <c r="B13" s="162" t="s">
        <v>344</v>
      </c>
      <c r="C13" s="162" t="s">
        <v>348</v>
      </c>
      <c r="D13" s="201" t="s">
        <v>45</v>
      </c>
      <c r="E13" s="387" t="s">
        <v>334</v>
      </c>
      <c r="F13" s="388" cm="1">
        <f t="array" ref="F13">INDEX('Talnagögn | Numerical Data'!$1:$1048576, _xlfn.XMATCH($A12,'Talnagögn | Numerical Data'!$B:$B), _xlfn.XMATCH($A$1,'Talnagögn | Numerical Data'!$1:$1))</f>
        <v>20.344146606666669</v>
      </c>
      <c r="G13" s="396">
        <f>F13/$F$14</f>
        <v>1.850315074985426E-3</v>
      </c>
      <c r="H13" s="389" cm="1">
        <f t="array" ref="H13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_xlfn.XMATCH($B$3,'Talnagögn | Numerical Data'!$1:$1))</f>
        <v>-1.9967661266666639</v>
      </c>
      <c r="I13" s="401" cm="1">
        <f t="array" ref="I13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_xlfn.XMATCH($B$3,'Talnagögn | Numerical Data'!$1:$1))-1</f>
        <v>-8.9377106052047184E-2</v>
      </c>
      <c r="J13" s="390" cm="1">
        <f t="array" ref="J13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_xlfn.XMATCH($B$2,'Talnagögn | Numerical Data'!$1:$1))</f>
        <v>-5.6629915466666638</v>
      </c>
      <c r="K13" s="391" cm="1">
        <f t="array" ref="K13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_xlfn.XMATCH($B$2,'Talnagögn | Numerical Data'!$1:$1))-1</f>
        <v>-0.21774758580812315</v>
      </c>
      <c r="L13" s="37"/>
      <c r="M13" s="387" t="s">
        <v>334</v>
      </c>
      <c r="N13" s="390" cm="1">
        <f t="array" ref="N13">INDEX('Talnagögn | Numerical Data'!$1:$1048576, _xlfn.XMATCH($B12,'Talnagögn | Numerical Data'!$B:$B), _xlfn.XMATCH($B$4,'Talnagögn | Numerical Data'!$1:$1))-INDEX('Talnagögn | Numerical Data'!$1:$1048576, _xlfn.XMATCH($A12,'Talnagögn | Numerical Data'!$B:$B), _xlfn.XMATCH($B$2,'Talnagögn | Numerical Data'!$1:$1))</f>
        <v>-2.1013828040553761</v>
      </c>
      <c r="O13" s="964" cm="1">
        <f t="array" ref="O13">INDEX('Talnagögn | Numerical Data'!$1:$1048576, _xlfn.XMATCH($B12,'Talnagögn | Numerical Data'!$B:$B), _xlfn.XMATCH($B$4,'Talnagögn | Numerical Data'!$1:$1))/INDEX('Talnagögn | Numerical Data'!$1:$1048576, _xlfn.XMATCH($A12,'Talnagögn | Numerical Data'!$B:$B), _xlfn.XMATCH($B$2,'Talnagögn | Numerical Data'!$1:$1))-1</f>
        <v>-8.0800232292611684E-2</v>
      </c>
      <c r="P13" s="1046"/>
      <c r="Q13" s="1045"/>
      <c r="R13" s="203"/>
      <c r="S13" s="204"/>
      <c r="T13" s="205"/>
      <c r="U13" s="387" t="s">
        <v>240</v>
      </c>
      <c r="V13" s="388" cm="1">
        <f t="array" ref="V13">INDEX('Talnagögn | Numerical Data'!$1:$1048576, _xlfn.XMATCH($A12,'Talnagögn | Numerical Data'!$B:$B), _xlfn.XMATCH($A$1,'Talnagögn | Numerical Data'!$1:$1))</f>
        <v>20.344146606666669</v>
      </c>
      <c r="W13" s="396">
        <f>V13/$F$14</f>
        <v>1.850315074985426E-3</v>
      </c>
      <c r="X13" s="389" cm="1">
        <f t="array" ref="X13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_xlfn.XMATCH($B$3,'Talnagögn | Numerical Data'!$1:$1))</f>
        <v>-1.9967661266666639</v>
      </c>
      <c r="Y13" s="401" cm="1">
        <f t="array" ref="Y13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_xlfn.XMATCH($B$3,'Talnagögn | Numerical Data'!$1:$1))-1</f>
        <v>-8.9377106052047184E-2</v>
      </c>
      <c r="Z13" s="390" cm="1">
        <f t="array" ref="Z13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_xlfn.XMATCH($B$2,'Talnagögn | Numerical Data'!$1:$1))</f>
        <v>-5.6629915466666638</v>
      </c>
      <c r="AA13" s="391" cm="1">
        <f t="array" ref="AA13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_xlfn.XMATCH($B$2,'Talnagögn | Numerical Data'!$1:$1))-1</f>
        <v>-0.21774758580812315</v>
      </c>
      <c r="AB13" s="37"/>
      <c r="AC13" s="387" t="s">
        <v>240</v>
      </c>
      <c r="AD13" s="390" cm="1">
        <f t="array" ref="AD13">INDEX('Talnagögn | Numerical Data'!$1:$1048576, _xlfn.XMATCH($B12,'Talnagögn | Numerical Data'!$B:$B), _xlfn.XMATCH($B$4,'Talnagögn | Numerical Data'!$1:$1))-INDEX('Talnagögn | Numerical Data'!$1:$1048576, _xlfn.XMATCH($A12,'Talnagögn | Numerical Data'!$B:$B), _xlfn.XMATCH($B$2,'Talnagögn | Numerical Data'!$1:$1))</f>
        <v>-2.1013828040553761</v>
      </c>
      <c r="AE13" s="964" cm="1">
        <f t="array" ref="AE13">INDEX('Talnagögn | Numerical Data'!$1:$1048576, _xlfn.XMATCH($B12,'Talnagögn | Numerical Data'!$B:$B), _xlfn.XMATCH($B$4,'Talnagögn | Numerical Data'!$1:$1))/INDEX('Talnagögn | Numerical Data'!$1:$1048576, _xlfn.XMATCH($A12,'Talnagögn | Numerical Data'!$B:$B), _xlfn.XMATCH($B$2,'Talnagögn | Numerical Data'!$1:$1))-1</f>
        <v>-8.0800232292611684E-2</v>
      </c>
      <c r="AF13" s="1046"/>
      <c r="AG13" s="1045"/>
    </row>
    <row r="14" spans="1:33" s="7" customFormat="1" ht="24" customHeight="1" x14ac:dyDescent="0.4">
      <c r="A14" s="103"/>
      <c r="B14" s="103"/>
      <c r="C14" s="162" t="s">
        <v>347</v>
      </c>
      <c r="D14" s="201" t="s">
        <v>45</v>
      </c>
      <c r="E14" s="386" t="s">
        <v>12</v>
      </c>
      <c r="F14" s="372" cm="1">
        <f t="array" ref="F14">INDEX('Talnagögn | Numerical Data'!$1:$1048576, _xlfn.XMATCH($A13,'Talnagögn | Numerical Data'!$B:$B), _xlfn.XMATCH($A$1,'Talnagögn | Numerical Data'!1:1))</f>
        <v>10994.963442551485</v>
      </c>
      <c r="G14" s="397">
        <f>SUM(G8:G13)</f>
        <v>0.99999999999999989</v>
      </c>
      <c r="H14" s="377" cm="1">
        <f t="array" ref="H14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_xlfn.XMATCH($B$3,'Talnagögn | Numerical Data'!$1:$1))</f>
        <v>188.40107478619393</v>
      </c>
      <c r="I14" s="402" cm="1">
        <f t="array" ref="I14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_xlfn.XMATCH($B$3,'Talnagögn | Numerical Data'!$1:$1))-1</f>
        <v>1.743395062875619E-2</v>
      </c>
      <c r="J14" s="377" cm="1">
        <f t="array" ref="J14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_xlfn.XMATCH($B$2,'Talnagögn | Numerical Data'!$1:$1))</f>
        <v>246.73639953366001</v>
      </c>
      <c r="K14" s="375" cm="1">
        <f t="array" ref="K14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_xlfn.XMATCH($B$2,'Talnagögn | Numerical Data'!$1:$1))-1</f>
        <v>2.295600926051744E-2</v>
      </c>
      <c r="L14" s="37"/>
      <c r="M14" s="386" t="s">
        <v>12</v>
      </c>
      <c r="N14" s="372" cm="1">
        <f t="array" ref="N14">INDEX('Talnagögn | Numerical Data'!$1:$1048576, _xlfn.XMATCH($B13,'Talnagögn | Numerical Data'!$B:$B), _xlfn.XMATCH($B$4,'Talnagögn | Numerical Data'!$1:$1))-INDEX('Talnagögn | Numerical Data'!$1:$1048576, _xlfn.XMATCH($A13,'Talnagögn | Numerical Data'!$B:$B), _xlfn.XMATCH($B$2,'Talnagögn | Numerical Data'!$1:$1))</f>
        <v>-1054.2686301641734</v>
      </c>
      <c r="O14" s="1040" cm="1">
        <f t="array" ref="O14">INDEX('Talnagögn | Numerical Data'!$1:$1048576, _xlfn.XMATCH($B13,'Talnagögn | Numerical Data'!$B:$B), _xlfn.XMATCH($B$4,'Talnagögn | Numerical Data'!$1:$1))/INDEX('Talnagögn | Numerical Data'!$1:$1048576, _xlfn.XMATCH($A13,'Talnagögn | Numerical Data'!$B:$B), _xlfn.XMATCH($B$2,'Talnagögn | Numerical Data'!$1:$1))-1</f>
        <v>-9.8087677711370835E-2</v>
      </c>
      <c r="P14" s="1047"/>
      <c r="Q14" s="1048"/>
      <c r="R14" s="203"/>
      <c r="S14" s="204"/>
      <c r="T14" s="205"/>
      <c r="U14" s="386" t="s">
        <v>158</v>
      </c>
      <c r="V14" s="372" cm="1">
        <f t="array" ref="V14">INDEX('Talnagögn | Numerical Data'!$1:$1048576, _xlfn.XMATCH($A13,'Talnagögn | Numerical Data'!$B:$B), _xlfn.XMATCH($A$1,'Talnagögn | Numerical Data'!1:1))</f>
        <v>10994.963442551485</v>
      </c>
      <c r="W14" s="397">
        <f>SUM(W8:W13)</f>
        <v>0.99999999999999989</v>
      </c>
      <c r="X14" s="377" cm="1">
        <f t="array" ref="X14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_xlfn.XMATCH($B$3,'Talnagögn | Numerical Data'!$1:$1))</f>
        <v>188.40107478619393</v>
      </c>
      <c r="Y14" s="402" cm="1">
        <f t="array" ref="Y14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_xlfn.XMATCH($B$3,'Talnagögn | Numerical Data'!$1:$1))-1</f>
        <v>1.743395062875619E-2</v>
      </c>
      <c r="Z14" s="377" cm="1">
        <f t="array" ref="Z14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_xlfn.XMATCH($B$2,'Talnagögn | Numerical Data'!$1:$1))</f>
        <v>246.73639953366001</v>
      </c>
      <c r="AA14" s="375" cm="1">
        <f t="array" ref="AA14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_xlfn.XMATCH($B$2,'Talnagögn | Numerical Data'!$1:$1))-1</f>
        <v>2.295600926051744E-2</v>
      </c>
      <c r="AB14" s="37"/>
      <c r="AC14" s="386" t="s">
        <v>158</v>
      </c>
      <c r="AD14" s="372" cm="1">
        <f t="array" ref="AD14">INDEX('Talnagögn | Numerical Data'!$1:$1048576, _xlfn.XMATCH($B13,'Talnagögn | Numerical Data'!$B:$B), _xlfn.XMATCH($B$4,'Talnagögn | Numerical Data'!$1:$1))-INDEX('Talnagögn | Numerical Data'!$1:$1048576, _xlfn.XMATCH($A13,'Talnagögn | Numerical Data'!$B:$B), _xlfn.XMATCH($B$2,'Talnagögn | Numerical Data'!$1:$1))</f>
        <v>-1054.2686301641734</v>
      </c>
      <c r="AE14" s="965" cm="1">
        <f t="array" ref="AE14">INDEX('Talnagögn | Numerical Data'!$1:$1048576, _xlfn.XMATCH($B13,'Talnagögn | Numerical Data'!$B:$B), _xlfn.XMATCH($B$4,'Talnagögn | Numerical Data'!$1:$1))/INDEX('Talnagögn | Numerical Data'!$1:$1048576, _xlfn.XMATCH($A13,'Talnagögn | Numerical Data'!$B:$B), _xlfn.XMATCH($B$2,'Talnagögn | Numerical Data'!$1:$1))-1</f>
        <v>-9.8087677711370835E-2</v>
      </c>
      <c r="AF14" s="1047"/>
      <c r="AG14" s="1049"/>
    </row>
    <row r="15" spans="1:33" s="7" customFormat="1" x14ac:dyDescent="0.4">
      <c r="A15" s="907"/>
      <c r="B15" s="907"/>
      <c r="C15" s="47" t="s">
        <v>45</v>
      </c>
      <c r="D15" s="201"/>
      <c r="E15" s="207" t="s">
        <v>241</v>
      </c>
      <c r="F15" s="208"/>
      <c r="G15" s="209"/>
      <c r="H15" s="210"/>
      <c r="I15" s="211"/>
      <c r="J15" s="210"/>
      <c r="K15" s="211"/>
      <c r="L15" s="37"/>
      <c r="M15" s="207"/>
      <c r="P15" s="198"/>
      <c r="Q15" s="202"/>
      <c r="R15" s="203"/>
      <c r="S15" s="204"/>
      <c r="T15" s="205"/>
      <c r="U15" s="207" t="s">
        <v>159</v>
      </c>
      <c r="V15" s="209"/>
      <c r="W15" s="209"/>
      <c r="X15" s="209"/>
      <c r="Y15" s="209"/>
      <c r="Z15" s="209"/>
      <c r="AA15" s="209"/>
      <c r="AB15" s="37"/>
      <c r="AC15" s="209"/>
      <c r="AD15" s="221"/>
    </row>
    <row r="16" spans="1:33" s="7" customFormat="1" x14ac:dyDescent="0.4">
      <c r="A16" s="907"/>
      <c r="B16" s="907"/>
      <c r="C16" s="911"/>
      <c r="D16" s="201"/>
      <c r="E16" s="207" t="s">
        <v>395</v>
      </c>
      <c r="F16" s="210"/>
      <c r="G16" s="122"/>
      <c r="I16" s="198"/>
      <c r="J16" s="198"/>
      <c r="K16" s="202"/>
      <c r="L16" s="37"/>
      <c r="M16" s="37"/>
      <c r="N16" s="203"/>
      <c r="O16" s="203"/>
      <c r="P16" s="203"/>
      <c r="Q16" s="202"/>
      <c r="R16" s="203"/>
      <c r="S16" s="204"/>
      <c r="T16" s="205"/>
      <c r="U16" s="207" t="s">
        <v>160</v>
      </c>
      <c r="V16" s="208"/>
      <c r="W16" s="209"/>
      <c r="X16" s="210"/>
      <c r="Y16" s="211"/>
      <c r="Z16" s="210"/>
      <c r="AA16" s="211"/>
      <c r="AB16" s="37"/>
      <c r="AC16" s="211"/>
      <c r="AD16" s="221"/>
    </row>
    <row r="17" spans="1:30" s="7" customFormat="1" x14ac:dyDescent="0.4">
      <c r="A17" s="907"/>
      <c r="B17" s="912"/>
      <c r="C17" s="911"/>
      <c r="D17" s="201"/>
      <c r="E17" s="212" t="s">
        <v>242</v>
      </c>
      <c r="F17" s="209"/>
      <c r="G17" s="209"/>
      <c r="H17" s="209"/>
      <c r="I17" s="209"/>
      <c r="J17" s="209"/>
      <c r="K17" s="209"/>
      <c r="L17" s="37"/>
      <c r="M17" s="37"/>
      <c r="P17" s="209"/>
      <c r="Q17" s="209"/>
      <c r="R17" s="213"/>
      <c r="S17" s="215"/>
      <c r="T17" s="205"/>
      <c r="U17" s="207" t="s">
        <v>161</v>
      </c>
      <c r="V17" s="210"/>
      <c r="W17" s="122"/>
      <c r="X17" s="221"/>
      <c r="Y17" s="198"/>
      <c r="Z17" s="198"/>
      <c r="AA17" s="202"/>
      <c r="AB17" s="37"/>
      <c r="AC17" s="202"/>
      <c r="AD17" s="221"/>
    </row>
    <row r="18" spans="1:30" ht="18.600000000000001" customHeight="1" x14ac:dyDescent="0.4">
      <c r="A18" s="907"/>
      <c r="B18" s="912"/>
      <c r="C18" s="911"/>
      <c r="S18" s="215"/>
    </row>
    <row r="19" spans="1:30" x14ac:dyDescent="0.4">
      <c r="C19" s="911"/>
      <c r="K19" s="886"/>
      <c r="S19" s="215"/>
    </row>
    <row r="20" spans="1:30" x14ac:dyDescent="0.4">
      <c r="S20" s="215"/>
    </row>
    <row r="21" spans="1:30" x14ac:dyDescent="0.4">
      <c r="S21" s="215"/>
    </row>
    <row r="22" spans="1:30" x14ac:dyDescent="0.4">
      <c r="S22" s="215"/>
    </row>
    <row r="23" spans="1:30" x14ac:dyDescent="0.4">
      <c r="S23" s="215"/>
    </row>
    <row r="24" spans="1:30" x14ac:dyDescent="0.4">
      <c r="S24" s="215"/>
    </row>
    <row r="25" spans="1:30" x14ac:dyDescent="0.4">
      <c r="S25" s="215"/>
    </row>
    <row r="26" spans="1:30" x14ac:dyDescent="0.4">
      <c r="S26" s="215"/>
    </row>
    <row r="27" spans="1:30" x14ac:dyDescent="0.4">
      <c r="S27" s="215"/>
    </row>
    <row r="28" spans="1:30" x14ac:dyDescent="0.4">
      <c r="S28" s="215"/>
    </row>
    <row r="29" spans="1:30" x14ac:dyDescent="0.4">
      <c r="S29" s="215"/>
    </row>
    <row r="30" spans="1:30" x14ac:dyDescent="0.4">
      <c r="S30" s="215"/>
    </row>
    <row r="31" spans="1:30" x14ac:dyDescent="0.4">
      <c r="S31" s="215"/>
    </row>
    <row r="32" spans="1:30" x14ac:dyDescent="0.4">
      <c r="S32" s="215"/>
    </row>
    <row r="33" spans="1:30" x14ac:dyDescent="0.4">
      <c r="S33" s="215"/>
    </row>
    <row r="34" spans="1:30" x14ac:dyDescent="0.4">
      <c r="S34" s="215"/>
    </row>
    <row r="35" spans="1:30" x14ac:dyDescent="0.4">
      <c r="S35" s="215"/>
    </row>
    <row r="36" spans="1:30" x14ac:dyDescent="0.4">
      <c r="S36" s="215"/>
    </row>
    <row r="37" spans="1:30" x14ac:dyDescent="0.4">
      <c r="S37" s="215"/>
    </row>
    <row r="38" spans="1:30" x14ac:dyDescent="0.4">
      <c r="S38" s="215"/>
    </row>
    <row r="39" spans="1:30" x14ac:dyDescent="0.4">
      <c r="S39" s="215"/>
    </row>
    <row r="40" spans="1:30" x14ac:dyDescent="0.4">
      <c r="S40" s="215"/>
    </row>
    <row r="41" spans="1:30" x14ac:dyDescent="0.4">
      <c r="S41" s="215"/>
    </row>
    <row r="42" spans="1:30" s="429" customFormat="1" ht="27" customHeight="1" x14ac:dyDescent="0.4">
      <c r="A42" s="913"/>
      <c r="B42" s="913"/>
      <c r="C42" s="913"/>
      <c r="E42" s="1052" t="s">
        <v>33</v>
      </c>
      <c r="S42" s="430"/>
      <c r="U42" s="1052" t="s">
        <v>162</v>
      </c>
      <c r="V42" s="431"/>
      <c r="X42" s="431"/>
      <c r="Z42" s="431"/>
      <c r="AD42" s="431"/>
    </row>
    <row r="66" spans="1:30" s="429" customFormat="1" ht="27" customHeight="1" x14ac:dyDescent="0.4">
      <c r="A66" s="913"/>
      <c r="B66" s="913"/>
      <c r="C66" s="913"/>
      <c r="E66" s="1052" t="s">
        <v>436</v>
      </c>
      <c r="S66" s="430"/>
      <c r="U66" s="1052" t="s">
        <v>437</v>
      </c>
      <c r="V66" s="431"/>
      <c r="X66" s="431"/>
      <c r="Z66" s="431"/>
      <c r="AD66" s="431"/>
    </row>
    <row r="113" spans="1:41" s="403" customFormat="1" ht="45" customHeight="1" x14ac:dyDescent="0.85">
      <c r="A113" s="914"/>
      <c r="B113" s="914"/>
      <c r="C113" s="914"/>
      <c r="E113" s="955" t="s">
        <v>106</v>
      </c>
      <c r="S113" s="404"/>
      <c r="U113" s="955" t="s">
        <v>195</v>
      </c>
      <c r="V113" s="405"/>
      <c r="X113" s="405"/>
      <c r="Z113" s="405"/>
      <c r="AD113" s="405"/>
    </row>
    <row r="114" spans="1:41" s="406" customFormat="1" ht="49.5" customHeight="1" x14ac:dyDescent="0.4">
      <c r="A114" s="915"/>
      <c r="B114" s="915"/>
      <c r="C114" s="915"/>
      <c r="E114" s="956" t="s">
        <v>197</v>
      </c>
      <c r="F114" s="407"/>
      <c r="G114" s="407"/>
      <c r="H114" s="407"/>
      <c r="I114" s="407"/>
      <c r="J114" s="407"/>
      <c r="K114" s="407"/>
      <c r="L114" s="407"/>
      <c r="M114" s="407"/>
      <c r="N114" s="407"/>
      <c r="O114" s="407"/>
      <c r="P114" s="408"/>
      <c r="Q114" s="408"/>
      <c r="R114" s="408"/>
      <c r="S114" s="409"/>
      <c r="U114" s="956" t="s">
        <v>403</v>
      </c>
      <c r="V114" s="407"/>
      <c r="W114" s="407"/>
      <c r="X114" s="407"/>
      <c r="Y114" s="407"/>
      <c r="Z114" s="407"/>
      <c r="AA114" s="407"/>
      <c r="AB114" s="407"/>
      <c r="AC114" s="407"/>
      <c r="AD114" s="407"/>
    </row>
    <row r="116" spans="1:41" ht="36.6" customHeight="1" x14ac:dyDescent="0.55000000000000004">
      <c r="A116" s="1016"/>
      <c r="B116" s="1017"/>
      <c r="C116" s="1018"/>
      <c r="E116" s="1019" t="s">
        <v>422</v>
      </c>
      <c r="U116" s="1019" t="s">
        <v>423</v>
      </c>
      <c r="V116" s="446"/>
      <c r="W116" s="446"/>
      <c r="X116" s="446"/>
      <c r="Y116" s="446"/>
      <c r="Z116" s="37"/>
      <c r="AD116" s="37"/>
      <c r="AJ116" s="446"/>
      <c r="AK116" s="446"/>
      <c r="AL116" s="206"/>
      <c r="AM116" s="446"/>
      <c r="AN116" s="446"/>
      <c r="AO116" s="446"/>
    </row>
    <row r="117" spans="1:41" ht="34.950000000000003" customHeight="1" x14ac:dyDescent="0.4">
      <c r="C117" s="44" t="s">
        <v>45</v>
      </c>
      <c r="E117" s="1198" t="str">
        <f>"STAÐAN ÁRIÐ "&amp;$A$1</f>
        <v>STAÐAN ÁRIÐ 2024</v>
      </c>
      <c r="F117" s="1177"/>
      <c r="G117" s="1177"/>
      <c r="H117" s="1177"/>
      <c r="I117" s="1177"/>
      <c r="J117" s="1177"/>
      <c r="K117" s="1178"/>
      <c r="M117" s="1198" t="s">
        <v>365</v>
      </c>
      <c r="N117" s="1222" t="str">
        <f>$N$5</f>
        <v>Áætluð breyting í losun milli 2005 og 2030</v>
      </c>
      <c r="O117" s="1223"/>
      <c r="U117" s="1198" t="str">
        <f>$A$1&amp;" EMISSIONS"</f>
        <v>2024 EMISSIONS</v>
      </c>
      <c r="V117" s="1176"/>
      <c r="W117" s="1177"/>
      <c r="X117" s="1177"/>
      <c r="Y117" s="1177"/>
      <c r="Z117" s="1177"/>
      <c r="AA117" s="1178"/>
      <c r="AC117" s="1198" t="s">
        <v>364</v>
      </c>
      <c r="AD117" s="1222" t="str">
        <f>$AD$5</f>
        <v>Estimated change in emissions between 2005 and 2030</v>
      </c>
      <c r="AE117" s="1223"/>
    </row>
    <row r="118" spans="1:41" ht="17.399999999999999" x14ac:dyDescent="0.4">
      <c r="A118" s="130"/>
      <c r="E118" s="1198"/>
      <c r="F118" s="1200" t="str">
        <f>$F$6</f>
        <v>Losun 2024</v>
      </c>
      <c r="G118" s="1201"/>
      <c r="H118" s="1202" t="str">
        <f>$H$6</f>
        <v>Breyting frá 2023</v>
      </c>
      <c r="I118" s="1201"/>
      <c r="J118" s="1202" t="str">
        <f>$J$6</f>
        <v>Breyting frá 2005</v>
      </c>
      <c r="K118" s="1203"/>
      <c r="M118" s="1198"/>
      <c r="N118" s="1224" t="str">
        <f>$N$6</f>
        <v>Sviðsmynd byggð á aðgerðum stjórvalda</v>
      </c>
      <c r="O118" s="1225"/>
      <c r="P118" s="198"/>
      <c r="Q118" s="199"/>
      <c r="R118" s="198"/>
      <c r="U118" s="1198"/>
      <c r="V118" s="1200" t="str">
        <f>$V$6</f>
        <v>Emissions in 2024</v>
      </c>
      <c r="W118" s="1201"/>
      <c r="X118" s="1202" t="str">
        <f>$X$6</f>
        <v>Change from 2023</v>
      </c>
      <c r="Y118" s="1201"/>
      <c r="Z118" s="1202" t="str">
        <f>$Z$6</f>
        <v>Change from 2005</v>
      </c>
      <c r="AA118" s="1203"/>
      <c r="AC118" s="1198"/>
      <c r="AD118" s="1226" t="str">
        <f>$AD$6</f>
        <v>Government policy-based scenario</v>
      </c>
      <c r="AE118" s="1227"/>
    </row>
    <row r="119" spans="1:41" ht="30" customHeight="1" thickBot="1" x14ac:dyDescent="0.45">
      <c r="A119" s="130"/>
      <c r="E119" s="1199"/>
      <c r="F119" s="426" t="str">
        <f>$F$7</f>
        <v>Þús. tonn CO₂-íg.</v>
      </c>
      <c r="G119" s="428" t="s">
        <v>4</v>
      </c>
      <c r="H119" s="426" t="str">
        <f>$F$7</f>
        <v>Þús. tonn CO₂-íg.</v>
      </c>
      <c r="I119" s="428" t="s">
        <v>4</v>
      </c>
      <c r="J119" s="426" t="str">
        <f>$F$7</f>
        <v>Þús. tonn CO₂-íg.</v>
      </c>
      <c r="K119" s="427" t="s">
        <v>4</v>
      </c>
      <c r="M119" s="1199"/>
      <c r="N119" s="426" t="str">
        <f>$F$7</f>
        <v>Þús. tonn CO₂-íg.</v>
      </c>
      <c r="O119" s="426" t="s">
        <v>4</v>
      </c>
      <c r="P119" s="198"/>
      <c r="Q119" s="199"/>
      <c r="R119" s="198"/>
      <c r="U119" s="1199"/>
      <c r="V119" s="493" t="str">
        <f>$V$7</f>
        <v>Thousand tons CO₂e</v>
      </c>
      <c r="W119" s="428" t="s">
        <v>4</v>
      </c>
      <c r="X119" s="493" t="str">
        <f>$V$7</f>
        <v>Thousand tons CO₂e</v>
      </c>
      <c r="Y119" s="428" t="s">
        <v>4</v>
      </c>
      <c r="Z119" s="493" t="str">
        <f>$V$7</f>
        <v>Thousand tons CO₂e</v>
      </c>
      <c r="AA119" s="427" t="s">
        <v>4</v>
      </c>
      <c r="AC119" s="1199"/>
      <c r="AD119" s="426" t="str">
        <f>$V$7</f>
        <v>Thousand tons CO₂e</v>
      </c>
      <c r="AE119" s="426" t="s">
        <v>4</v>
      </c>
    </row>
    <row r="120" spans="1:41" ht="21" customHeight="1" thickTop="1" x14ac:dyDescent="0.4">
      <c r="A120" s="47" t="s">
        <v>48</v>
      </c>
      <c r="B120" s="44" t="s">
        <v>263</v>
      </c>
      <c r="C120" s="44" t="s">
        <v>269</v>
      </c>
      <c r="D120" s="36" t="s">
        <v>45</v>
      </c>
      <c r="E120" s="452" t="str">
        <f>'Talnagögn | Numerical Data'!$D$226</f>
        <v>Vegasamgöngur</v>
      </c>
      <c r="F120" s="432" cm="1">
        <f t="array" ref="F120">INDEX('Talnagögn | Numerical Data'!$1:$1048576, _xlfn.XMATCH($A120,'Talnagögn | Numerical Data'!$A:$A), _xlfn.XMATCH($A$1,'Talnagögn | Numerical Data'!$1:$1))</f>
        <v>905.50742448156177</v>
      </c>
      <c r="G120" s="1156">
        <f t="shared" ref="G120:G127" si="0">$F120/$F$128</f>
        <v>0.31555764032269346</v>
      </c>
      <c r="H120" s="434" cm="1">
        <f t="array" ref="H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_xlfn.XMATCH($B$3,'Talnagögn | Numerical Data'!$1:$1))</f>
        <v>-23.050353255630853</v>
      </c>
      <c r="I120" s="456" cm="1">
        <f t="array" ref="I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_xlfn.XMATCH($B$3,'Talnagögn | Numerical Data'!$1:$1))-1</f>
        <v>-2.4823822284707364E-2</v>
      </c>
      <c r="J120" s="432" cm="1">
        <f t="array" ref="J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_xlfn.XMATCH($B$2,'Talnagögn | Numerical Data'!$1:$1))</f>
        <v>132.54022331938199</v>
      </c>
      <c r="K120" s="433" cm="1">
        <f t="array" ref="K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_xlfn.XMATCH($B$2,'Talnagögn | Numerical Data'!$1:$1))-1</f>
        <v>0.1714694014443352</v>
      </c>
      <c r="M120" s="452" t="str">
        <f>'Talnagögn | Numerical Data'!$D$226</f>
        <v>Vegasamgöngur</v>
      </c>
      <c r="N120" s="432" cm="1">
        <f t="array" ref="N120">INDEX('Talnagögn | Numerical Data'!$1:$1048576, _xlfn.XMATCH($B120,'Talnagögn | Numerical Data'!$B:$B), _xlfn.XMATCH($B$4,'Talnagögn | Numerical Data'!$1:$1))-INDEX('Talnagögn | Numerical Data'!$1:$1048576, _xlfn.XMATCH($A120,'Talnagögn | Numerical Data'!$B:$B), _xlfn.XMATCH($B$2,'Talnagögn | Numerical Data'!$1:$1))</f>
        <v>-50.86829266553616</v>
      </c>
      <c r="O120" s="967" cm="1">
        <f t="array" ref="O120">INDEX('Talnagögn | Numerical Data'!$1:$1048576, _xlfn.XMATCH($B120,'Talnagögn | Numerical Data'!$B:$B), _xlfn.XMATCH($B$4,'Talnagögn | Numerical Data'!$1:$1))/INDEX('Talnagögn | Numerical Data'!$1:$1048576, _xlfn.XMATCH($A120,'Talnagögn | Numerical Data'!$B:$B), _xlfn.XMATCH($B$2,'Talnagögn | Numerical Data'!$1:$1))-1</f>
        <v>-6.5809121770049384E-2</v>
      </c>
      <c r="P120" s="203"/>
      <c r="Q120" s="203"/>
      <c r="R120" s="203"/>
      <c r="U120" s="452" t="s">
        <v>164</v>
      </c>
      <c r="V120" s="432" cm="1">
        <f t="array" ref="V120">INDEX('Talnagögn | Numerical Data'!$1:$1048576, _xlfn.XMATCH($A120,'Talnagögn | Numerical Data'!$A:$A), _xlfn.XMATCH($A$1,'Talnagögn | Numerical Data'!$1:$1))</f>
        <v>905.50742448156177</v>
      </c>
      <c r="W120" s="455">
        <f t="shared" ref="W120:W127" si="1">$F120/$F$128</f>
        <v>0.31555764032269346</v>
      </c>
      <c r="X120" s="434" cm="1">
        <f t="array" ref="X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_xlfn.XMATCH($B$3,'Talnagögn | Numerical Data'!$1:$1))</f>
        <v>-23.050353255630853</v>
      </c>
      <c r="Y120" s="456" cm="1">
        <f t="array" ref="Y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_xlfn.XMATCH($B$3,'Talnagögn | Numerical Data'!$1:$1))-1</f>
        <v>-2.4823822284707364E-2</v>
      </c>
      <c r="Z120" s="432" cm="1">
        <f t="array" ref="Z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_xlfn.XMATCH($B$2,'Talnagögn | Numerical Data'!$1:$1))</f>
        <v>132.54022331938199</v>
      </c>
      <c r="AA120" s="433" cm="1">
        <f t="array" ref="AA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_xlfn.XMATCH($B$2,'Talnagögn | Numerical Data'!$1:$1))-1</f>
        <v>0.1714694014443352</v>
      </c>
      <c r="AC120" s="452" t="s">
        <v>164</v>
      </c>
      <c r="AD120" s="432" cm="1">
        <f t="array" ref="AD120">INDEX('Talnagögn | Numerical Data'!$1:$1048576, _xlfn.XMATCH($B120,'Talnagögn | Numerical Data'!$B:$B), _xlfn.XMATCH($B$4,'Talnagögn | Numerical Data'!$1:$1))-INDEX('Talnagögn | Numerical Data'!$1:$1048576, _xlfn.XMATCH($A120,'Talnagögn | Numerical Data'!$B:$B), _xlfn.XMATCH($B$2,'Talnagögn | Numerical Data'!$1:$1))</f>
        <v>-50.86829266553616</v>
      </c>
      <c r="AE120" s="967" cm="1">
        <f t="array" ref="AE120">INDEX('Talnagögn | Numerical Data'!$1:$1048576, _xlfn.XMATCH($B120,'Talnagögn | Numerical Data'!$B:$B), _xlfn.XMATCH($B$4,'Talnagögn | Numerical Data'!$1:$1))/INDEX('Talnagögn | Numerical Data'!$1:$1048576, _xlfn.XMATCH($A120,'Talnagögn | Numerical Data'!$B:$B), _xlfn.XMATCH($B$2,'Talnagögn | Numerical Data'!$1:$1))-1</f>
        <v>-6.5809121770049384E-2</v>
      </c>
    </row>
    <row r="121" spans="1:41" ht="21" customHeight="1" x14ac:dyDescent="0.4">
      <c r="A121" s="47" t="s">
        <v>41</v>
      </c>
      <c r="B121" s="44" t="s">
        <v>250</v>
      </c>
      <c r="C121" s="44" t="s">
        <v>257</v>
      </c>
      <c r="D121" s="36" t="s">
        <v>45</v>
      </c>
      <c r="E121" s="453" t="str">
        <f>'Talnagögn | Numerical Data'!$D$228</f>
        <v>Landbúnaður</v>
      </c>
      <c r="F121" s="432" cm="1">
        <f t="array" ref="F121">INDEX('Talnagögn | Numerical Data'!$1:$1048576, _xlfn.XMATCH($A121,'Talnagögn | Numerical Data'!$A:$A), _xlfn.XMATCH($A$1,'Talnagögn | Numerical Data'!$1:$1))</f>
        <v>661.73982386409887</v>
      </c>
      <c r="G121" s="448">
        <f t="shared" si="0"/>
        <v>0.23060778043389948</v>
      </c>
      <c r="H121" s="445" cm="1">
        <f t="array" ref="H121">INDEX('Talnagögn | Numerical Data'!$1:$1048576, _xlfn.XMATCH($A121,'Talnagögn | Numerical Data'!$A:$A), _xlfn.XMATCH($A$1,'Talnagögn | Numerical Data'!$1:$1))-INDEX('Talnagögn | Numerical Data'!$1:$1048576, _xlfn.XMATCH($A121,'Talnagögn | Numerical Data'!$A:$A), _xlfn.XMATCH($B$3,'Talnagögn | Numerical Data'!$1:$1))</f>
        <v>1.502506903034714</v>
      </c>
      <c r="I121" s="457" cm="1">
        <f t="array" ref="I121">INDEX('Talnagögn | Numerical Data'!$1:$1048576, _xlfn.XMATCH($A121,'Talnagögn | Numerical Data'!$A:$A), _xlfn.XMATCH($A$1,'Talnagögn | Numerical Data'!$1:$1))/INDEX('Talnagögn | Numerical Data'!$1:$1048576, _xlfn.XMATCH($A121,'Talnagögn | Numerical Data'!$A:$A), _xlfn.XMATCH($B$3,'Talnagögn | Numerical Data'!$1:$1))-1</f>
        <v>2.2757073319490395E-3</v>
      </c>
      <c r="J121" s="434" cm="1">
        <f t="array" ref="J121">INDEX('Talnagögn | Numerical Data'!$1:$1048576, _xlfn.XMATCH($A121,'Talnagögn | Numerical Data'!$A:$A), _xlfn.XMATCH($A$1,'Talnagögn | Numerical Data'!$1:$1))-INDEX('Talnagögn | Numerical Data'!$1:$1048576, _xlfn.XMATCH($A121,'Talnagögn | Numerical Data'!$A:$A), _xlfn.XMATCH($B$2,'Talnagögn | Numerical Data'!$1:$1))</f>
        <v>-16.178425794505074</v>
      </c>
      <c r="K121" s="435" cm="1">
        <f t="array" ref="K121">INDEX('Talnagögn | Numerical Data'!$1:$1048576, _xlfn.XMATCH($A121,'Talnagögn | Numerical Data'!$A:$A), _xlfn.XMATCH($A$1,'Talnagögn | Numerical Data'!$1:$1))/INDEX('Talnagögn | Numerical Data'!$1:$1048576, _xlfn.XMATCH($A121,'Talnagögn | Numerical Data'!$A:$A), _xlfn.XMATCH($B$2,'Talnagögn | Numerical Data'!$1:$1))-1</f>
        <v>-2.3864862470736603E-2</v>
      </c>
      <c r="M121" s="453" t="str">
        <f>'Talnagögn | Numerical Data'!$D$228</f>
        <v>Landbúnaður</v>
      </c>
      <c r="N121" s="445" cm="1">
        <f t="array" ref="N121">INDEX('Talnagögn | Numerical Data'!$1:$1048576, _xlfn.XMATCH($B121,'Talnagögn | Numerical Data'!$B:$B), _xlfn.XMATCH($B$4,'Talnagögn | Numerical Data'!$1:$1))-INDEX('Talnagögn | Numerical Data'!$1:$1048576, _xlfn.XMATCH($A121,'Talnagögn | Numerical Data'!$B:$B), _xlfn.XMATCH($B$2,'Talnagögn | Numerical Data'!$1:$1))</f>
        <v>-45.441149180354728</v>
      </c>
      <c r="O121" s="966" cm="1">
        <f t="array" ref="O121">INDEX('Talnagögn | Numerical Data'!$1:$1048576, _xlfn.XMATCH($B121,'Talnagögn | Numerical Data'!$B:$B), _xlfn.XMATCH($B$4,'Talnagögn | Numerical Data'!$1:$1))/INDEX('Talnagögn | Numerical Data'!$1:$1048576, _xlfn.XMATCH($A121,'Talnagögn | Numerical Data'!$B:$B), _xlfn.XMATCH($B$2,'Talnagögn | Numerical Data'!$1:$1))-1</f>
        <v>-6.7030426166043822E-2</v>
      </c>
      <c r="P121" s="203"/>
      <c r="Q121" s="203"/>
      <c r="R121" s="203"/>
      <c r="U121" s="453" t="s">
        <v>122</v>
      </c>
      <c r="V121" s="432" cm="1">
        <f t="array" ref="V121">INDEX('Talnagögn | Numerical Data'!$1:$1048576, _xlfn.XMATCH($A121,'Talnagögn | Numerical Data'!$A:$A), _xlfn.XMATCH($A$1,'Talnagögn | Numerical Data'!$1:$1))</f>
        <v>661.73982386409887</v>
      </c>
      <c r="W121" s="447">
        <f t="shared" si="1"/>
        <v>0.23060778043389948</v>
      </c>
      <c r="X121" s="445" cm="1">
        <f t="array" ref="X121">INDEX('Talnagögn | Numerical Data'!$1:$1048576, _xlfn.XMATCH($A121,'Talnagögn | Numerical Data'!$A:$A), _xlfn.XMATCH($A$1,'Talnagögn | Numerical Data'!$1:$1))-INDEX('Talnagögn | Numerical Data'!$1:$1048576, _xlfn.XMATCH($A121,'Talnagögn | Numerical Data'!$A:$A), _xlfn.XMATCH($B$3,'Talnagögn | Numerical Data'!$1:$1))</f>
        <v>1.502506903034714</v>
      </c>
      <c r="Y121" s="457" cm="1">
        <f t="array" ref="Y121">INDEX('Talnagögn | Numerical Data'!$1:$1048576, _xlfn.XMATCH($A121,'Talnagögn | Numerical Data'!$A:$A), _xlfn.XMATCH($A$1,'Talnagögn | Numerical Data'!$1:$1))/INDEX('Talnagögn | Numerical Data'!$1:$1048576, _xlfn.XMATCH($A121,'Talnagögn | Numerical Data'!$A:$A), _xlfn.XMATCH($B$3,'Talnagögn | Numerical Data'!$1:$1))-1</f>
        <v>2.2757073319490395E-3</v>
      </c>
      <c r="Z121" s="434" cm="1">
        <f t="array" ref="Z121">INDEX('Talnagögn | Numerical Data'!$1:$1048576, _xlfn.XMATCH($A121,'Talnagögn | Numerical Data'!$A:$A), _xlfn.XMATCH($A$1,'Talnagögn | Numerical Data'!$1:$1))-INDEX('Talnagögn | Numerical Data'!$1:$1048576, _xlfn.XMATCH($A121,'Talnagögn | Numerical Data'!$A:$A), _xlfn.XMATCH($B$2,'Talnagögn | Numerical Data'!$1:$1))</f>
        <v>-16.178425794505074</v>
      </c>
      <c r="AA121" s="435" cm="1">
        <f t="array" ref="AA121">INDEX('Talnagögn | Numerical Data'!$1:$1048576, _xlfn.XMATCH($A121,'Talnagögn | Numerical Data'!$A:$A), _xlfn.XMATCH($A$1,'Talnagögn | Numerical Data'!$1:$1))/INDEX('Talnagögn | Numerical Data'!$1:$1048576, _xlfn.XMATCH($A121,'Talnagögn | Numerical Data'!$A:$A), _xlfn.XMATCH($B$2,'Talnagögn | Numerical Data'!$1:$1))-1</f>
        <v>-2.3864862470736603E-2</v>
      </c>
      <c r="AC121" s="453" t="s">
        <v>122</v>
      </c>
      <c r="AD121" s="445" cm="1">
        <f t="array" ref="AD121">INDEX('Talnagögn | Numerical Data'!$1:$1048576, _xlfn.XMATCH($B121,'Talnagögn | Numerical Data'!$B:$B), _xlfn.XMATCH($B$4,'Talnagögn | Numerical Data'!$1:$1))-INDEX('Talnagögn | Numerical Data'!$1:$1048576, _xlfn.XMATCH($A121,'Talnagögn | Numerical Data'!$B:$B), _xlfn.XMATCH($B$2,'Talnagögn | Numerical Data'!$1:$1))</f>
        <v>-45.441149180354728</v>
      </c>
      <c r="AE121" s="966" cm="1">
        <f t="array" ref="AE121">INDEX('Talnagögn | Numerical Data'!$1:$1048576, _xlfn.XMATCH($B121,'Talnagögn | Numerical Data'!$B:$B), _xlfn.XMATCH($B$4,'Talnagögn | Numerical Data'!$1:$1))/INDEX('Talnagögn | Numerical Data'!$1:$1048576, _xlfn.XMATCH($A121,'Talnagögn | Numerical Data'!$B:$B), _xlfn.XMATCH($B$2,'Talnagögn | Numerical Data'!$1:$1))-1</f>
        <v>-6.7030426166043822E-2</v>
      </c>
    </row>
    <row r="122" spans="1:41" ht="21" customHeight="1" x14ac:dyDescent="0.4">
      <c r="A122" s="47" t="s">
        <v>47</v>
      </c>
      <c r="B122" s="44" t="s">
        <v>262</v>
      </c>
      <c r="C122" s="44" t="s">
        <v>268</v>
      </c>
      <c r="D122" s="36" t="s">
        <v>45</v>
      </c>
      <c r="E122" s="453" t="str">
        <f>'Talnagögn | Numerical Data'!$D$227</f>
        <v>Fiskiskip</v>
      </c>
      <c r="F122" s="432" cm="1">
        <f t="array" ref="F122">INDEX('Talnagögn | Numerical Data'!$1:$1048576, _xlfn.XMATCH($A122,'Talnagögn | Numerical Data'!$A:$A), _xlfn.XMATCH($A$1,'Talnagögn | Numerical Data'!$1:$1))</f>
        <v>520.01881128620573</v>
      </c>
      <c r="G122" s="448">
        <f t="shared" si="0"/>
        <v>0.1812198382656425</v>
      </c>
      <c r="H122" s="444" cm="1">
        <f t="array" ref="H122">INDEX('Talnagögn | Numerical Data'!$1:$1048576, _xlfn.XMATCH($A122,'Talnagögn | Numerical Data'!$A:$A), _xlfn.XMATCH($A$1,'Talnagögn | Numerical Data'!$1:$1))-INDEX('Talnagögn | Numerical Data'!$1:$1048576, _xlfn.XMATCH($A122,'Talnagögn | Numerical Data'!$A:$A), _xlfn.XMATCH($B$3,'Talnagögn | Numerical Data'!$1:$1))</f>
        <v>34.683596532404636</v>
      </c>
      <c r="I122" s="448" cm="1">
        <f t="array" ref="I122">INDEX('Talnagögn | Numerical Data'!$1:$1048576, _xlfn.XMATCH($A122,'Talnagögn | Numerical Data'!$A:$A), _xlfn.XMATCH($A$1,'Talnagögn | Numerical Data'!$1:$1))/INDEX('Talnagögn | Numerical Data'!$1:$1048576, _xlfn.XMATCH($A122,'Talnagögn | Numerical Data'!$A:$A), _xlfn.XMATCH($B$3,'Talnagögn | Numerical Data'!$1:$1))-1</f>
        <v>7.1463177362884656E-2</v>
      </c>
      <c r="J122" s="432" cm="1">
        <f t="array" ref="J122">INDEX('Talnagögn | Numerical Data'!$1:$1048576, _xlfn.XMATCH($A122,'Talnagögn | Numerical Data'!$A:$A), _xlfn.XMATCH($A$1,'Talnagögn | Numerical Data'!$1:$1))-INDEX('Talnagögn | Numerical Data'!$1:$1048576, _xlfn.XMATCH($A122,'Talnagögn | Numerical Data'!$A:$A), _xlfn.XMATCH($B$2,'Talnagögn | Numerical Data'!$1:$1))</f>
        <v>-222.25698567137363</v>
      </c>
      <c r="K122" s="433" cm="1">
        <f t="array" ref="K122">INDEX('Talnagögn | Numerical Data'!$1:$1048576, _xlfn.XMATCH($A122,'Talnagögn | Numerical Data'!$A:$A), _xlfn.XMATCH($A$1,'Talnagögn | Numerical Data'!$1:$1))/INDEX('Talnagögn | Numerical Data'!$1:$1048576, _xlfn.XMATCH($A122,'Talnagögn | Numerical Data'!$A:$A), _xlfn.XMATCH($B$2,'Talnagögn | Numerical Data'!$1:$1))-1</f>
        <v>-0.2994264215300495</v>
      </c>
      <c r="M122" s="453" t="str">
        <f>'Talnagögn | Numerical Data'!$D$227</f>
        <v>Fiskiskip</v>
      </c>
      <c r="N122" s="444" cm="1">
        <f t="array" ref="N122">INDEX('Talnagögn | Numerical Data'!$1:$1048576, _xlfn.XMATCH($B122,'Talnagögn | Numerical Data'!$B:$B), _xlfn.XMATCH($B$4,'Talnagögn | Numerical Data'!$1:$1))-INDEX('Talnagögn | Numerical Data'!$1:$1048576, _xlfn.XMATCH($A122,'Talnagögn | Numerical Data'!$B:$B), _xlfn.XMATCH($B$2,'Talnagögn | Numerical Data'!$1:$1))</f>
        <v>-352.33820653593568</v>
      </c>
      <c r="O122" s="433" cm="1">
        <f t="array" ref="O122">INDEX('Talnagögn | Numerical Data'!$1:$1048576, _xlfn.XMATCH($B122,'Talnagögn | Numerical Data'!$B:$B), _xlfn.XMATCH($B$4,'Talnagögn | Numerical Data'!$1:$1))/INDEX('Talnagögn | Numerical Data'!$1:$1048576, _xlfn.XMATCH($A122,'Talnagögn | Numerical Data'!$B:$B), _xlfn.XMATCH($B$2,'Talnagögn | Numerical Data'!$1:$1))-1</f>
        <v>-0.4746729018783723</v>
      </c>
      <c r="P122" s="203"/>
      <c r="Q122" s="203"/>
      <c r="R122" s="203"/>
      <c r="U122" s="453" t="s">
        <v>130</v>
      </c>
      <c r="V122" s="432" cm="1">
        <f t="array" ref="V122">INDEX('Talnagögn | Numerical Data'!$1:$1048576, _xlfn.XMATCH($A122,'Talnagögn | Numerical Data'!$A:$A), _xlfn.XMATCH($A$1,'Talnagögn | Numerical Data'!$1:$1))</f>
        <v>520.01881128620573</v>
      </c>
      <c r="W122" s="447">
        <f t="shared" si="1"/>
        <v>0.1812198382656425</v>
      </c>
      <c r="X122" s="444" cm="1">
        <f t="array" ref="X122">INDEX('Talnagögn | Numerical Data'!$1:$1048576, _xlfn.XMATCH($A122,'Talnagögn | Numerical Data'!$A:$A), _xlfn.XMATCH($A$1,'Talnagögn | Numerical Data'!$1:$1))-INDEX('Talnagögn | Numerical Data'!$1:$1048576, _xlfn.XMATCH($A122,'Talnagögn | Numerical Data'!$A:$A), _xlfn.XMATCH($B$3,'Talnagögn | Numerical Data'!$1:$1))</f>
        <v>34.683596532404636</v>
      </c>
      <c r="Y122" s="448" cm="1">
        <f t="array" ref="Y122">INDEX('Talnagögn | Numerical Data'!$1:$1048576, _xlfn.XMATCH($A122,'Talnagögn | Numerical Data'!$A:$A), _xlfn.XMATCH($A$1,'Talnagögn | Numerical Data'!$1:$1))/INDEX('Talnagögn | Numerical Data'!$1:$1048576, _xlfn.XMATCH($A122,'Talnagögn | Numerical Data'!$A:$A), _xlfn.XMATCH($B$3,'Talnagögn | Numerical Data'!$1:$1))-1</f>
        <v>7.1463177362884656E-2</v>
      </c>
      <c r="Z122" s="432" cm="1">
        <f t="array" ref="Z122">INDEX('Talnagögn | Numerical Data'!$1:$1048576, _xlfn.XMATCH($A122,'Talnagögn | Numerical Data'!$A:$A), _xlfn.XMATCH($A$1,'Talnagögn | Numerical Data'!$1:$1))-INDEX('Talnagögn | Numerical Data'!$1:$1048576, _xlfn.XMATCH($A122,'Talnagögn | Numerical Data'!$A:$A), _xlfn.XMATCH($B$2,'Talnagögn | Numerical Data'!$1:$1))</f>
        <v>-222.25698567137363</v>
      </c>
      <c r="AA122" s="433" cm="1">
        <f t="array" ref="AA122">INDEX('Talnagögn | Numerical Data'!$1:$1048576, _xlfn.XMATCH($A122,'Talnagögn | Numerical Data'!$A:$A), _xlfn.XMATCH($A$1,'Talnagögn | Numerical Data'!$1:$1))/INDEX('Talnagögn | Numerical Data'!$1:$1048576, _xlfn.XMATCH($A122,'Talnagögn | Numerical Data'!$A:$A), _xlfn.XMATCH($B$2,'Talnagögn | Numerical Data'!$1:$1))-1</f>
        <v>-0.2994264215300495</v>
      </c>
      <c r="AC122" s="453" t="s">
        <v>130</v>
      </c>
      <c r="AD122" s="444" cm="1">
        <f t="array" ref="AD122">INDEX('Talnagögn | Numerical Data'!$1:$1048576, _xlfn.XMATCH($B122,'Talnagögn | Numerical Data'!$B:$B), _xlfn.XMATCH($B$4,'Talnagögn | Numerical Data'!$1:$1))-INDEX('Talnagögn | Numerical Data'!$1:$1048576, _xlfn.XMATCH($A122,'Talnagögn | Numerical Data'!$B:$B), _xlfn.XMATCH($B$2,'Talnagögn | Numerical Data'!$1:$1))</f>
        <v>-352.33820653593568</v>
      </c>
      <c r="AE122" s="433" cm="1">
        <f t="array" ref="AE122">INDEX('Talnagögn | Numerical Data'!$1:$1048576, _xlfn.XMATCH($B122,'Talnagögn | Numerical Data'!$B:$B), _xlfn.XMATCH($B$4,'Talnagögn | Numerical Data'!$1:$1))/INDEX('Talnagögn | Numerical Data'!$1:$1048576, _xlfn.XMATCH($A122,'Talnagögn | Numerical Data'!$B:$B), _xlfn.XMATCH($B$2,'Talnagögn | Numerical Data'!$1:$1))-1</f>
        <v>-0.4746729018783723</v>
      </c>
    </row>
    <row r="123" spans="1:41" ht="21" customHeight="1" x14ac:dyDescent="0.4">
      <c r="A123" s="47" t="s">
        <v>52</v>
      </c>
      <c r="B123" s="44" t="s">
        <v>264</v>
      </c>
      <c r="C123" s="44" t="s">
        <v>270</v>
      </c>
      <c r="D123" s="36" t="s">
        <v>45</v>
      </c>
      <c r="E123" s="453" t="str">
        <f>'Talnagögn | Numerical Data'!$D$231</f>
        <v>Jarðvarmavirkjanir</v>
      </c>
      <c r="F123" s="432" cm="1">
        <f t="array" ref="F123">INDEX('Talnagögn | Numerical Data'!$1:$1048576, _xlfn.XMATCH($A123,'Talnagögn | Numerical Data'!$A:$A), _xlfn.XMATCH($A$1,'Talnagögn | Numerical Data'!$1:$1))</f>
        <v>223.29619818990452</v>
      </c>
      <c r="G123" s="448">
        <f t="shared" si="0"/>
        <v>7.7815840587036014E-2</v>
      </c>
      <c r="H123" s="434" cm="1">
        <f t="array" ref="H123">INDEX('Talnagögn | Numerical Data'!$1:$1048576, _xlfn.XMATCH($A123,'Talnagögn | Numerical Data'!$A:$A), _xlfn.XMATCH($A$1,'Talnagögn | Numerical Data'!$1:$1))-INDEX('Talnagögn | Numerical Data'!$1:$1048576, _xlfn.XMATCH($A123,'Talnagögn | Numerical Data'!$A:$A), _xlfn.XMATCH($B$3,'Talnagögn | Numerical Data'!$1:$1))</f>
        <v>46.65761922340792</v>
      </c>
      <c r="I123" s="447" cm="1">
        <f t="array" ref="I123">INDEX('Talnagögn | Numerical Data'!$1:$1048576, _xlfn.XMATCH($A123,'Talnagögn | Numerical Data'!$A:$A), _xlfn.XMATCH($A$1,'Talnagögn | Numerical Data'!$1:$1))/INDEX('Talnagögn | Numerical Data'!$1:$1048576, _xlfn.XMATCH($A123,'Talnagögn | Numerical Data'!$A:$A), _xlfn.XMATCH($B$3,'Talnagögn | Numerical Data'!$1:$1))-1</f>
        <v>0.26414172654920165</v>
      </c>
      <c r="J123" s="432" cm="1">
        <f t="array" ref="J123">INDEX('Talnagögn | Numerical Data'!$1:$1048576, _xlfn.XMATCH($A123,'Talnagögn | Numerical Data'!$A:$A), _xlfn.XMATCH($A$1,'Talnagögn | Numerical Data'!$1:$1))-INDEX('Talnagögn | Numerical Data'!$1:$1048576, _xlfn.XMATCH($A123,'Talnagögn | Numerical Data'!$A:$A), _xlfn.XMATCH($B$2,'Talnagögn | Numerical Data'!$1:$1))</f>
        <v>104.03572724782293</v>
      </c>
      <c r="K123" s="433" cm="1">
        <f t="array" ref="K123">INDEX('Talnagögn | Numerical Data'!$1:$1048576, _xlfn.XMATCH($A123,'Talnagögn | Numerical Data'!$A:$A), _xlfn.XMATCH($A$1,'Talnagögn | Numerical Data'!$1:$1))/INDEX('Talnagögn | Numerical Data'!$1:$1048576, _xlfn.XMATCH($A123,'Talnagögn | Numerical Data'!$A:$A), _xlfn.XMATCH($B$2,'Talnagögn | Numerical Data'!$1:$1))-1</f>
        <v>0.87234040270013269</v>
      </c>
      <c r="M123" s="453" t="str">
        <f>'Talnagögn | Numerical Data'!$D$231</f>
        <v>Jarðvarmavirkjanir</v>
      </c>
      <c r="N123" s="432" cm="1">
        <f t="array" ref="N123">INDEX('Talnagögn | Numerical Data'!$1:$1048576, _xlfn.XMATCH($B123,'Talnagögn | Numerical Data'!$B:$B), _xlfn.XMATCH($B$4,'Talnagögn | Numerical Data'!$1:$1))-INDEX('Talnagögn | Numerical Data'!$1:$1048576, _xlfn.XMATCH($A123,'Talnagögn | Numerical Data'!$B:$B), _xlfn.XMATCH($B$2,'Talnagögn | Numerical Data'!$1:$1))</f>
        <v>17.188598985855236</v>
      </c>
      <c r="O123" s="433" cm="1">
        <f t="array" ref="O123">INDEX('Talnagögn | Numerical Data'!$1:$1048576, _xlfn.XMATCH($B123,'Talnagögn | Numerical Data'!$B:$B), _xlfn.XMATCH($B$4,'Talnagögn | Numerical Data'!$1:$1))/INDEX('Talnagögn | Numerical Data'!$1:$1048576, _xlfn.XMATCH($A123,'Talnagögn | Numerical Data'!$B:$B), _xlfn.XMATCH($B$2,'Talnagögn | Numerical Data'!$1:$1))-1</f>
        <v>0.14412653958244737</v>
      </c>
      <c r="P123" s="1050"/>
      <c r="Q123" s="203"/>
      <c r="R123" s="203"/>
      <c r="U123" s="453" t="s">
        <v>133</v>
      </c>
      <c r="V123" s="432" cm="1">
        <f t="array" ref="V123">INDEX('Talnagögn | Numerical Data'!$1:$1048576, _xlfn.XMATCH($A123,'Talnagögn | Numerical Data'!$A:$A), _xlfn.XMATCH($A$1,'Talnagögn | Numerical Data'!$1:$1))</f>
        <v>223.29619818990452</v>
      </c>
      <c r="W123" s="448">
        <f t="shared" si="1"/>
        <v>7.7815840587036014E-2</v>
      </c>
      <c r="X123" s="434" cm="1">
        <f t="array" ref="X123">INDEX('Talnagögn | Numerical Data'!$1:$1048576, _xlfn.XMATCH($A123,'Talnagögn | Numerical Data'!$A:$A), _xlfn.XMATCH($A$1,'Talnagögn | Numerical Data'!$1:$1))-INDEX('Talnagögn | Numerical Data'!$1:$1048576, _xlfn.XMATCH($A123,'Talnagögn | Numerical Data'!$A:$A), _xlfn.XMATCH($B$3,'Talnagögn | Numerical Data'!$1:$1))</f>
        <v>46.65761922340792</v>
      </c>
      <c r="Y123" s="447" cm="1">
        <f t="array" ref="Y123">INDEX('Talnagögn | Numerical Data'!$1:$1048576, _xlfn.XMATCH($A123,'Talnagögn | Numerical Data'!$A:$A), _xlfn.XMATCH($A$1,'Talnagögn | Numerical Data'!$1:$1))/INDEX('Talnagögn | Numerical Data'!$1:$1048576, _xlfn.XMATCH($A123,'Talnagögn | Numerical Data'!$A:$A), _xlfn.XMATCH($B$3,'Talnagögn | Numerical Data'!$1:$1))-1</f>
        <v>0.26414172654920165</v>
      </c>
      <c r="Z123" s="432" cm="1">
        <f t="array" ref="Z123">INDEX('Talnagögn | Numerical Data'!$1:$1048576, _xlfn.XMATCH($A123,'Talnagögn | Numerical Data'!$A:$A), _xlfn.XMATCH($A$1,'Talnagögn | Numerical Data'!$1:$1))-INDEX('Talnagögn | Numerical Data'!$1:$1048576, _xlfn.XMATCH($A123,'Talnagögn | Numerical Data'!$A:$A), _xlfn.XMATCH($B$2,'Talnagögn | Numerical Data'!$1:$1))</f>
        <v>104.03572724782293</v>
      </c>
      <c r="AA123" s="433" cm="1">
        <f t="array" ref="AA123">INDEX('Talnagögn | Numerical Data'!$1:$1048576, _xlfn.XMATCH($A123,'Talnagögn | Numerical Data'!$A:$A), _xlfn.XMATCH($A$1,'Talnagögn | Numerical Data'!$1:$1))/INDEX('Talnagögn | Numerical Data'!$1:$1048576, _xlfn.XMATCH($A123,'Talnagögn | Numerical Data'!$A:$A), _xlfn.XMATCH($B$2,'Talnagögn | Numerical Data'!$1:$1))-1</f>
        <v>0.87234040270013269</v>
      </c>
      <c r="AC123" s="453" t="s">
        <v>133</v>
      </c>
      <c r="AD123" s="432" cm="1">
        <f t="array" ref="AD123">INDEX('Talnagögn | Numerical Data'!$1:$1048576, _xlfn.XMATCH($B123,'Talnagögn | Numerical Data'!$B:$B), _xlfn.XMATCH($B$4,'Talnagögn | Numerical Data'!$1:$1))-INDEX('Talnagögn | Numerical Data'!$1:$1048576, _xlfn.XMATCH($A123,'Talnagögn | Numerical Data'!$B:$B), _xlfn.XMATCH($B$2,'Talnagögn | Numerical Data'!$1:$1))</f>
        <v>17.188598985855236</v>
      </c>
      <c r="AE123" s="433" cm="1">
        <f t="array" ref="AE123">INDEX('Talnagögn | Numerical Data'!$1:$1048576, _xlfn.XMATCH($B123,'Talnagögn | Numerical Data'!$B:$B), _xlfn.XMATCH($B$4,'Talnagögn | Numerical Data'!$1:$1))/INDEX('Talnagögn | Numerical Data'!$1:$1048576, _xlfn.XMATCH($A123,'Talnagögn | Numerical Data'!$B:$B), _xlfn.XMATCH($B$2,'Talnagögn | Numerical Data'!$1:$1))-1</f>
        <v>0.14412653958244737</v>
      </c>
    </row>
    <row r="124" spans="1:41" ht="21" customHeight="1" x14ac:dyDescent="0.4">
      <c r="A124" s="47" t="s">
        <v>73</v>
      </c>
      <c r="B124" s="44" t="s">
        <v>318</v>
      </c>
      <c r="C124" s="44" t="s">
        <v>322</v>
      </c>
      <c r="D124" s="36" t="s">
        <v>45</v>
      </c>
      <c r="E124" s="453" t="str">
        <f>'Talnagögn | Numerical Data'!$D$229</f>
        <v>Urðun úrgangs</v>
      </c>
      <c r="F124" s="432" cm="1">
        <f t="array" ref="F124">INDEX('Talnagögn | Numerical Data'!$1:$1048576, _xlfn.XMATCH($A124,'Talnagögn | Numerical Data'!$A:$A), _xlfn.XMATCH($A$1,'Talnagögn | Numerical Data'!$1:$1))</f>
        <v>203.07099512084417</v>
      </c>
      <c r="G124" s="448">
        <f t="shared" si="0"/>
        <v>7.0767618581375424E-2</v>
      </c>
      <c r="H124" s="432" cm="1">
        <f t="array" ref="H124">INDEX('Talnagögn | Numerical Data'!$1:$1048576, _xlfn.XMATCH($A124,'Talnagögn | Numerical Data'!$A:$A), _xlfn.XMATCH($A$1,'Talnagögn | Numerical Data'!$1:$1))-INDEX('Talnagögn | Numerical Data'!$1:$1048576, _xlfn.XMATCH($A124,'Talnagögn | Numerical Data'!$A:$A), _xlfn.XMATCH($B$3,'Talnagögn | Numerical Data'!$1:$1))</f>
        <v>-12.523991097592472</v>
      </c>
      <c r="I124" s="448" cm="1">
        <f t="array" ref="I124">INDEX('Talnagögn | Numerical Data'!$1:$1048576, _xlfn.XMATCH($A124,'Talnagögn | Numerical Data'!$A:$A), _xlfn.XMATCH($A$1,'Talnagögn | Numerical Data'!$1:$1))/INDEX('Talnagögn | Numerical Data'!$1:$1048576, _xlfn.XMATCH($A124,'Talnagögn | Numerical Data'!$A:$A), _xlfn.XMATCH($B$3,'Talnagögn | Numerical Data'!$1:$1))-1</f>
        <v>-5.8090363404385559E-2</v>
      </c>
      <c r="J124" s="432" cm="1">
        <f t="array" ref="J124">INDEX('Talnagögn | Numerical Data'!$1:$1048576, _xlfn.XMATCH($A124,'Talnagögn | Numerical Data'!$A:$A), _xlfn.XMATCH($A$1,'Talnagögn | Numerical Data'!$1:$1))-INDEX('Talnagögn | Numerical Data'!$1:$1048576, _xlfn.XMATCH($A124,'Talnagögn | Numerical Data'!$A:$A), _xlfn.XMATCH($B$2,'Talnagögn | Numerical Data'!$1:$1))</f>
        <v>-80.809741912114788</v>
      </c>
      <c r="K124" s="433" cm="1">
        <f t="array" ref="K124">INDEX('Talnagögn | Numerical Data'!$1:$1048576, _xlfn.XMATCH($A124,'Talnagögn | Numerical Data'!$A:$A), _xlfn.XMATCH($A$1,'Talnagögn | Numerical Data'!$1:$1))/INDEX('Talnagögn | Numerical Data'!$1:$1048576, _xlfn.XMATCH($A124,'Talnagögn | Numerical Data'!$A:$A), _xlfn.XMATCH($B$2,'Talnagögn | Numerical Data'!$1:$1))-1</f>
        <v>-0.28466088526018118</v>
      </c>
      <c r="M124" s="453" t="str">
        <f>'Talnagögn | Numerical Data'!$D$229</f>
        <v>Urðun úrgangs</v>
      </c>
      <c r="N124" s="432" cm="1">
        <f t="array" ref="N124">INDEX('Talnagögn | Numerical Data'!$1:$1048576, _xlfn.XMATCH($B124,'Talnagögn | Numerical Data'!$B:$B), _xlfn.XMATCH($B$4,'Talnagögn | Numerical Data'!$1:$1))-INDEX('Talnagögn | Numerical Data'!$1:$1048576, _xlfn.XMATCH($A124,'Talnagögn | Numerical Data'!$B:$B), _xlfn.XMATCH($B$2,'Talnagögn | Numerical Data'!$1:$1))</f>
        <v>-165.1815977216647</v>
      </c>
      <c r="O124" s="433" cm="1">
        <f t="array" ref="O124">INDEX('Talnagögn | Numerical Data'!$1:$1048576, _xlfn.XMATCH($B124,'Talnagögn | Numerical Data'!$B:$B), _xlfn.XMATCH($B$4,'Talnagögn | Numerical Data'!$1:$1))/INDEX('Talnagögn | Numerical Data'!$1:$1048576, _xlfn.XMATCH($A124,'Talnagögn | Numerical Data'!$B:$B), _xlfn.XMATCH($B$2,'Talnagögn | Numerical Data'!$1:$1))-1</f>
        <v>-0.58186969446428793</v>
      </c>
      <c r="P124" s="203"/>
      <c r="Q124" s="203"/>
      <c r="R124" s="203"/>
      <c r="U124" s="453" t="s">
        <v>135</v>
      </c>
      <c r="V124" s="432" cm="1">
        <f t="array" ref="V124">INDEX('Talnagögn | Numerical Data'!$1:$1048576, _xlfn.XMATCH($A124,'Talnagögn | Numerical Data'!$A:$A), _xlfn.XMATCH($A$1,'Talnagögn | Numerical Data'!$1:$1))</f>
        <v>203.07099512084417</v>
      </c>
      <c r="W124" s="448">
        <f t="shared" si="1"/>
        <v>7.0767618581375424E-2</v>
      </c>
      <c r="X124" s="432" cm="1">
        <f t="array" ref="X124">INDEX('Talnagögn | Numerical Data'!$1:$1048576, _xlfn.XMATCH($A124,'Talnagögn | Numerical Data'!$A:$A), _xlfn.XMATCH($A$1,'Talnagögn | Numerical Data'!$1:$1))-INDEX('Talnagögn | Numerical Data'!$1:$1048576, _xlfn.XMATCH($A124,'Talnagögn | Numerical Data'!$A:$A), _xlfn.XMATCH($B$3,'Talnagögn | Numerical Data'!$1:$1))</f>
        <v>-12.523991097592472</v>
      </c>
      <c r="Y124" s="448" cm="1">
        <f t="array" ref="Y124">INDEX('Talnagögn | Numerical Data'!$1:$1048576, _xlfn.XMATCH($A124,'Talnagögn | Numerical Data'!$A:$A), _xlfn.XMATCH($A$1,'Talnagögn | Numerical Data'!$1:$1))/INDEX('Talnagögn | Numerical Data'!$1:$1048576, _xlfn.XMATCH($A124,'Talnagögn | Numerical Data'!$A:$A), _xlfn.XMATCH($B$3,'Talnagögn | Numerical Data'!$1:$1))-1</f>
        <v>-5.8090363404385559E-2</v>
      </c>
      <c r="Z124" s="432" cm="1">
        <f t="array" ref="Z124">INDEX('Talnagögn | Numerical Data'!$1:$1048576, _xlfn.XMATCH($A124,'Talnagögn | Numerical Data'!$A:$A), _xlfn.XMATCH($A$1,'Talnagögn | Numerical Data'!$1:$1))-INDEX('Talnagögn | Numerical Data'!$1:$1048576, _xlfn.XMATCH($A124,'Talnagögn | Numerical Data'!$A:$A), _xlfn.XMATCH($B$2,'Talnagögn | Numerical Data'!$1:$1))</f>
        <v>-80.809741912114788</v>
      </c>
      <c r="AA124" s="433" cm="1">
        <f t="array" ref="AA124">INDEX('Talnagögn | Numerical Data'!$1:$1048576, _xlfn.XMATCH($A124,'Talnagögn | Numerical Data'!$A:$A), _xlfn.XMATCH($A$1,'Talnagögn | Numerical Data'!$1:$1))/INDEX('Talnagögn | Numerical Data'!$1:$1048576, _xlfn.XMATCH($A124,'Talnagögn | Numerical Data'!$A:$A), _xlfn.XMATCH($B$2,'Talnagögn | Numerical Data'!$1:$1))-1</f>
        <v>-0.28466088526018118</v>
      </c>
      <c r="AC124" s="453" t="s">
        <v>135</v>
      </c>
      <c r="AD124" s="432" cm="1">
        <f t="array" ref="AD124">INDEX('Talnagögn | Numerical Data'!$1:$1048576, _xlfn.XMATCH($B124,'Talnagögn | Numerical Data'!$B:$B), _xlfn.XMATCH($B$4,'Talnagögn | Numerical Data'!$1:$1))-INDEX('Talnagögn | Numerical Data'!$1:$1048576, _xlfn.XMATCH($A124,'Talnagögn | Numerical Data'!$B:$B), _xlfn.XMATCH($B$2,'Talnagögn | Numerical Data'!$1:$1))</f>
        <v>-165.1815977216647</v>
      </c>
      <c r="AE124" s="433" cm="1">
        <f t="array" ref="AE124">INDEX('Talnagögn | Numerical Data'!$1:$1048576, _xlfn.XMATCH($B124,'Talnagögn | Numerical Data'!$B:$B), _xlfn.XMATCH($B$4,'Talnagögn | Numerical Data'!$1:$1))/INDEX('Talnagögn | Numerical Data'!$1:$1048576, _xlfn.XMATCH($A124,'Talnagögn | Numerical Data'!$B:$B), _xlfn.XMATCH($B$2,'Talnagögn | Numerical Data'!$1:$1))-1</f>
        <v>-0.58186969446428793</v>
      </c>
    </row>
    <row r="125" spans="1:41" ht="21" customHeight="1" x14ac:dyDescent="0.4">
      <c r="A125" s="47" t="s">
        <v>57</v>
      </c>
      <c r="B125" s="44" t="s">
        <v>284</v>
      </c>
      <c r="C125" s="44" t="s">
        <v>286</v>
      </c>
      <c r="D125" s="36" t="s">
        <v>45</v>
      </c>
      <c r="E125" s="454" t="str">
        <f>'Talnagögn | Numerical Data'!$D$230</f>
        <v>Kælibúnaður (F-gös)</v>
      </c>
      <c r="F125" s="432" cm="1">
        <f t="array" ref="F125">INDEX('Talnagögn | Numerical Data'!$1:$1048576, _xlfn.XMATCH($A125,'Talnagögn | Numerical Data'!$A:$A), _xlfn.XMATCH($A$1,'Talnagögn | Numerical Data'!$1:$1))</f>
        <v>107.78462088442339</v>
      </c>
      <c r="G125" s="448">
        <f t="shared" si="0"/>
        <v>3.7561548044554235E-2</v>
      </c>
      <c r="H125" s="432" cm="1">
        <f t="array" ref="H125">INDEX('Talnagögn | Numerical Data'!$1:$1048576, _xlfn.XMATCH($A125,'Talnagögn | Numerical Data'!$A:$A), _xlfn.XMATCH($A$1,'Talnagögn | Numerical Data'!$1:$1))-INDEX('Talnagögn | Numerical Data'!$1:$1048576, _xlfn.XMATCH($A125,'Talnagögn | Numerical Data'!$A:$A), _xlfn.XMATCH($B$3,'Talnagögn | Numerical Data'!$1:$1))</f>
        <v>-16.796422823941626</v>
      </c>
      <c r="I125" s="447" cm="1">
        <f t="array" ref="I125">INDEX('Talnagögn | Numerical Data'!$1:$1048576, _xlfn.XMATCH($A125,'Talnagögn | Numerical Data'!$A:$A), _xlfn.XMATCH($A$1,'Talnagögn | Numerical Data'!$1:$1))/INDEX('Talnagögn | Numerical Data'!$1:$1048576, _xlfn.XMATCH($A125,'Talnagögn | Numerical Data'!$A:$A), _xlfn.XMATCH($B$3,'Talnagögn | Numerical Data'!$1:$1))-1</f>
        <v>-0.13482326302596093</v>
      </c>
      <c r="J125" s="432" cm="1">
        <f t="array" ref="J125">INDEX('Talnagögn | Numerical Data'!$1:$1048576, _xlfn.XMATCH($A125,'Talnagögn | Numerical Data'!$A:$A), _xlfn.XMATCH($A$1,'Talnagögn | Numerical Data'!$1:$1))-INDEX('Talnagögn | Numerical Data'!$1:$1048576, _xlfn.XMATCH($A125,'Talnagögn | Numerical Data'!$A:$A), _xlfn.XMATCH($B$2,'Talnagögn | Numerical Data'!$1:$1))</f>
        <v>50.609971941778191</v>
      </c>
      <c r="K125" s="433" cm="1">
        <f t="array" ref="K125">INDEX('Talnagögn | Numerical Data'!$1:$1048576, _xlfn.XMATCH($A125,'Talnagögn | Numerical Data'!$A:$A), _xlfn.XMATCH($A$1,'Talnagögn | Numerical Data'!$1:$1))/INDEX('Talnagögn | Numerical Data'!$1:$1048576, _xlfn.XMATCH($A125,'Talnagögn | Numerical Data'!$A:$A), _xlfn.XMATCH($B$2,'Talnagögn | Numerical Data'!$1:$1))-1</f>
        <v>0.88518203220709979</v>
      </c>
      <c r="M125" s="454" t="str">
        <f>'Talnagögn | Numerical Data'!$D$230</f>
        <v>Kælibúnaður (F-gös)</v>
      </c>
      <c r="N125" s="432" cm="1">
        <f t="array" ref="N125">INDEX('Talnagögn | Numerical Data'!$1:$1048576, _xlfn.XMATCH($B125,'Talnagögn | Numerical Data'!$B:$B), _xlfn.XMATCH($B$4,'Talnagögn | Numerical Data'!$1:$1))-INDEX('Talnagögn | Numerical Data'!$1:$1048576, _xlfn.XMATCH($A125,'Talnagögn | Numerical Data'!$B:$B), _xlfn.XMATCH($B$2,'Talnagögn | Numerical Data'!$1:$1))</f>
        <v>-21.962834109323367</v>
      </c>
      <c r="O125" s="433" cm="1">
        <f t="array" ref="O125">INDEX('Talnagögn | Numerical Data'!$1:$1048576, _xlfn.XMATCH($B125,'Talnagögn | Numerical Data'!$B:$B), _xlfn.XMATCH($B$4,'Talnagögn | Numerical Data'!$1:$1))/INDEX('Talnagögn | Numerical Data'!$1:$1048576, _xlfn.XMATCH($A125,'Talnagögn | Numerical Data'!$B:$B), _xlfn.XMATCH($B$2,'Talnagögn | Numerical Data'!$1:$1))-1</f>
        <v>-0.38413588042062841</v>
      </c>
      <c r="P125" s="1050"/>
      <c r="Q125" s="203"/>
      <c r="R125" s="203"/>
      <c r="U125" s="454" t="s">
        <v>131</v>
      </c>
      <c r="V125" s="432" cm="1">
        <f t="array" ref="V125">INDEX('Talnagögn | Numerical Data'!$1:$1048576, _xlfn.XMATCH($A125,'Talnagögn | Numerical Data'!$A:$A), _xlfn.XMATCH($A$1,'Talnagögn | Numerical Data'!$1:$1))</f>
        <v>107.78462088442339</v>
      </c>
      <c r="W125" s="448">
        <f t="shared" si="1"/>
        <v>3.7561548044554235E-2</v>
      </c>
      <c r="X125" s="432" cm="1">
        <f t="array" ref="X125">INDEX('Talnagögn | Numerical Data'!$1:$1048576, _xlfn.XMATCH($A125,'Talnagögn | Numerical Data'!$A:$A), _xlfn.XMATCH($A$1,'Talnagögn | Numerical Data'!$1:$1))-INDEX('Talnagögn | Numerical Data'!$1:$1048576, _xlfn.XMATCH($A125,'Talnagögn | Numerical Data'!$A:$A), _xlfn.XMATCH($B$3,'Talnagögn | Numerical Data'!$1:$1))</f>
        <v>-16.796422823941626</v>
      </c>
      <c r="Y125" s="447" cm="1">
        <f t="array" ref="Y125">INDEX('Talnagögn | Numerical Data'!$1:$1048576, _xlfn.XMATCH($A125,'Talnagögn | Numerical Data'!$A:$A), _xlfn.XMATCH($A$1,'Talnagögn | Numerical Data'!$1:$1))/INDEX('Talnagögn | Numerical Data'!$1:$1048576, _xlfn.XMATCH($A125,'Talnagögn | Numerical Data'!$A:$A), _xlfn.XMATCH($B$3,'Talnagögn | Numerical Data'!$1:$1))-1</f>
        <v>-0.13482326302596093</v>
      </c>
      <c r="Z125" s="432" cm="1">
        <f t="array" ref="Z125">INDEX('Talnagögn | Numerical Data'!$1:$1048576, _xlfn.XMATCH($A125,'Talnagögn | Numerical Data'!$A:$A), _xlfn.XMATCH($A$1,'Talnagögn | Numerical Data'!$1:$1))-INDEX('Talnagögn | Numerical Data'!$1:$1048576, _xlfn.XMATCH($A125,'Talnagögn | Numerical Data'!$A:$A), _xlfn.XMATCH($B$2,'Talnagögn | Numerical Data'!$1:$1))</f>
        <v>50.609971941778191</v>
      </c>
      <c r="AA125" s="433" cm="1">
        <f t="array" ref="AA125">INDEX('Talnagögn | Numerical Data'!$1:$1048576, _xlfn.XMATCH($A125,'Talnagögn | Numerical Data'!$A:$A), _xlfn.XMATCH($A$1,'Talnagögn | Numerical Data'!$1:$1))/INDEX('Talnagögn | Numerical Data'!$1:$1048576, _xlfn.XMATCH($A125,'Talnagögn | Numerical Data'!$A:$A), _xlfn.XMATCH($B$2,'Talnagögn | Numerical Data'!$1:$1))-1</f>
        <v>0.88518203220709979</v>
      </c>
      <c r="AC125" s="454" t="s">
        <v>131</v>
      </c>
      <c r="AD125" s="432" cm="1">
        <f t="array" ref="AD125">INDEX('Talnagögn | Numerical Data'!$1:$1048576, _xlfn.XMATCH($B125,'Talnagögn | Numerical Data'!$B:$B), _xlfn.XMATCH($B$4,'Talnagögn | Numerical Data'!$1:$1))-INDEX('Talnagögn | Numerical Data'!$1:$1048576, _xlfn.XMATCH($A125,'Talnagögn | Numerical Data'!$B:$B), _xlfn.XMATCH($B$2,'Talnagögn | Numerical Data'!$1:$1))</f>
        <v>-21.962834109323367</v>
      </c>
      <c r="AE125" s="433" cm="1">
        <f t="array" ref="AE125">INDEX('Talnagögn | Numerical Data'!$1:$1048576, _xlfn.XMATCH($B125,'Talnagögn | Numerical Data'!$B:$B), _xlfn.XMATCH($B$4,'Talnagögn | Numerical Data'!$1:$1))/INDEX('Talnagögn | Numerical Data'!$1:$1048576, _xlfn.XMATCH($A125,'Talnagögn | Numerical Data'!$B:$B), _xlfn.XMATCH($B$2,'Talnagögn | Numerical Data'!$1:$1))-1</f>
        <v>-0.38413588042062841</v>
      </c>
    </row>
    <row r="126" spans="1:41" ht="21" customHeight="1" x14ac:dyDescent="0.4">
      <c r="A126" s="47" t="s">
        <v>90</v>
      </c>
      <c r="B126" s="44" t="s">
        <v>276</v>
      </c>
      <c r="C126" s="44" t="s">
        <v>281</v>
      </c>
      <c r="D126" s="36" t="s">
        <v>45</v>
      </c>
      <c r="E126" s="453" t="str">
        <f>'Talnagögn | Numerical Data'!$D$232</f>
        <v>Vélar og tæki</v>
      </c>
      <c r="F126" s="432" cm="1">
        <f t="array" ref="F126">INDEX('Talnagögn | Numerical Data'!$1:$1048576, _xlfn.XMATCH($A126,'Talnagögn | Numerical Data'!$A:$A), _xlfn.XMATCH($A$1,'Talnagögn | Numerical Data'!$1:$1))</f>
        <v>76.653020122222671</v>
      </c>
      <c r="G126" s="448">
        <f t="shared" si="0"/>
        <v>2.6712587328839795E-2</v>
      </c>
      <c r="H126" s="434" cm="1">
        <f t="array" ref="H126">INDEX('Talnagögn | Numerical Data'!$1:$1048576, _xlfn.XMATCH($A126,'Talnagögn | Numerical Data'!$A:$A), _xlfn.XMATCH($A$1,'Talnagögn | Numerical Data'!$1:$1))-INDEX('Talnagögn | Numerical Data'!$1:$1048576, _xlfn.XMATCH($A126,'Talnagögn | Numerical Data'!$A:$A), _xlfn.XMATCH($B$3,'Talnagögn | Numerical Data'!$1:$1))</f>
        <v>1.7651315058656252</v>
      </c>
      <c r="I126" s="447" cm="1">
        <f t="array" ref="I126">INDEX('Talnagögn | Numerical Data'!$1:$1048576, _xlfn.XMATCH($A126,'Talnagögn | Numerical Data'!$A:$A), _xlfn.XMATCH($A$1,'Talnagögn | Numerical Data'!$1:$1))/INDEX('Talnagögn | Numerical Data'!$1:$1048576, _xlfn.XMATCH($A126,'Talnagögn | Numerical Data'!$A:$A), _xlfn.XMATCH($B$3,'Talnagögn | Numerical Data'!$1:$1))-1</f>
        <v>2.3570320094190578E-2</v>
      </c>
      <c r="J126" s="432" cm="1">
        <f t="array" ref="J126">INDEX('Talnagögn | Numerical Data'!$1:$1048576, _xlfn.XMATCH($A126,'Talnagögn | Numerical Data'!$A:$A), _xlfn.XMATCH($A$1,'Talnagögn | Numerical Data'!$1:$1))-INDEX('Talnagögn | Numerical Data'!$1:$1048576, _xlfn.XMATCH($A126,'Talnagögn | Numerical Data'!$A:$A), _xlfn.XMATCH($B$2,'Talnagögn | Numerical Data'!$1:$1))</f>
        <v>-160.23952349527258</v>
      </c>
      <c r="K126" s="433" cm="1">
        <f t="array" ref="K126">INDEX('Talnagögn | Numerical Data'!$1:$1048576, _xlfn.XMATCH($A126,'Talnagögn | Numerical Data'!$A:$A), _xlfn.XMATCH($A$1,'Talnagögn | Numerical Data'!$1:$1))/INDEX('Talnagögn | Numerical Data'!$1:$1048576, _xlfn.XMATCH($A126,'Talnagögn | Numerical Data'!$A:$A), _xlfn.XMATCH($B$2,'Talnagögn | Numerical Data'!$1:$1))-1</f>
        <v>-0.67642282466267711</v>
      </c>
      <c r="M126" s="453" t="str">
        <f>'Talnagögn | Numerical Data'!$D$232</f>
        <v>Vélar og tæki</v>
      </c>
      <c r="N126" s="432" cm="1">
        <f t="array" ref="N126">INDEX('Talnagögn | Numerical Data'!$1:$1048576, _xlfn.XMATCH($B126,'Talnagögn | Numerical Data'!$B:$B), _xlfn.XMATCH($B$4,'Talnagögn | Numerical Data'!$1:$1))-INDEX('Talnagögn | Numerical Data'!$1:$1048576, _xlfn.XMATCH($A126,'Talnagögn | Numerical Data'!$B:$B), _xlfn.XMATCH($B$2,'Talnagögn | Numerical Data'!$1:$1))</f>
        <v>-169.50305435894074</v>
      </c>
      <c r="O126" s="433" cm="1">
        <f t="array" ref="O126">INDEX('Talnagögn | Numerical Data'!$1:$1048576, _xlfn.XMATCH($B126,'Talnagögn | Numerical Data'!$B:$B), _xlfn.XMATCH($B$4,'Talnagögn | Numerical Data'!$1:$1))/INDEX('Talnagögn | Numerical Data'!$1:$1048576, _xlfn.XMATCH($A126,'Talnagögn | Numerical Data'!$B:$B), _xlfn.XMATCH($B$2,'Talnagögn | Numerical Data'!$1:$1))-1</f>
        <v>-0.71552718279150773</v>
      </c>
      <c r="P126" s="1050"/>
      <c r="Q126" s="203"/>
      <c r="R126" s="203"/>
      <c r="U126" s="453" t="s">
        <v>134</v>
      </c>
      <c r="V126" s="432" cm="1">
        <f t="array" ref="V126">INDEX('Talnagögn | Numerical Data'!$1:$1048576, _xlfn.XMATCH($A126,'Talnagögn | Numerical Data'!$A:$A), _xlfn.XMATCH($A$1,'Talnagögn | Numerical Data'!$1:$1))</f>
        <v>76.653020122222671</v>
      </c>
      <c r="W126" s="448">
        <f t="shared" si="1"/>
        <v>2.6712587328839795E-2</v>
      </c>
      <c r="X126" s="434" cm="1">
        <f t="array" ref="X126">INDEX('Talnagögn | Numerical Data'!$1:$1048576, _xlfn.XMATCH($A126,'Talnagögn | Numerical Data'!$A:$A), _xlfn.XMATCH($A$1,'Talnagögn | Numerical Data'!$1:$1))-INDEX('Talnagögn | Numerical Data'!$1:$1048576, _xlfn.XMATCH($A126,'Talnagögn | Numerical Data'!$A:$A), _xlfn.XMATCH($B$3,'Talnagögn | Numerical Data'!$1:$1))</f>
        <v>1.7651315058656252</v>
      </c>
      <c r="Y126" s="447" cm="1">
        <f t="array" ref="Y126">INDEX('Talnagögn | Numerical Data'!$1:$1048576, _xlfn.XMATCH($A126,'Talnagögn | Numerical Data'!$A:$A), _xlfn.XMATCH($A$1,'Talnagögn | Numerical Data'!$1:$1))/INDEX('Talnagögn | Numerical Data'!$1:$1048576, _xlfn.XMATCH($A126,'Talnagögn | Numerical Data'!$A:$A), _xlfn.XMATCH($B$3,'Talnagögn | Numerical Data'!$1:$1))-1</f>
        <v>2.3570320094190578E-2</v>
      </c>
      <c r="Z126" s="432" cm="1">
        <f t="array" ref="Z126">INDEX('Talnagögn | Numerical Data'!$1:$1048576, _xlfn.XMATCH($A126,'Talnagögn | Numerical Data'!$A:$A), _xlfn.XMATCH($A$1,'Talnagögn | Numerical Data'!$1:$1))-INDEX('Talnagögn | Numerical Data'!$1:$1048576, _xlfn.XMATCH($A126,'Talnagögn | Numerical Data'!$A:$A), _xlfn.XMATCH($B$2,'Talnagögn | Numerical Data'!$1:$1))</f>
        <v>-160.23952349527258</v>
      </c>
      <c r="AA126" s="433" cm="1">
        <f t="array" ref="AA126">INDEX('Talnagögn | Numerical Data'!$1:$1048576, _xlfn.XMATCH($A126,'Talnagögn | Numerical Data'!$A:$A), _xlfn.XMATCH($A$1,'Talnagögn | Numerical Data'!$1:$1))/INDEX('Talnagögn | Numerical Data'!$1:$1048576, _xlfn.XMATCH($A126,'Talnagögn | Numerical Data'!$A:$A), _xlfn.XMATCH($B$2,'Talnagögn | Numerical Data'!$1:$1))-1</f>
        <v>-0.67642282466267711</v>
      </c>
      <c r="AC126" s="453" t="s">
        <v>134</v>
      </c>
      <c r="AD126" s="432" cm="1">
        <f t="array" ref="AD126">INDEX('Talnagögn | Numerical Data'!$1:$1048576, _xlfn.XMATCH($B126,'Talnagögn | Numerical Data'!$B:$B), _xlfn.XMATCH($B$4,'Talnagögn | Numerical Data'!$1:$1))-INDEX('Talnagögn | Numerical Data'!$1:$1048576, _xlfn.XMATCH($A126,'Talnagögn | Numerical Data'!$B:$B), _xlfn.XMATCH($B$2,'Talnagögn | Numerical Data'!$1:$1))</f>
        <v>-169.50305435894074</v>
      </c>
      <c r="AE126" s="433" cm="1">
        <f t="array" ref="AE126">INDEX('Talnagögn | Numerical Data'!$1:$1048576, _xlfn.XMATCH($B126,'Talnagögn | Numerical Data'!$B:$B), _xlfn.XMATCH($B$4,'Talnagögn | Numerical Data'!$1:$1))/INDEX('Talnagögn | Numerical Data'!$1:$1048576, _xlfn.XMATCH($A126,'Talnagögn | Numerical Data'!$B:$B), _xlfn.XMATCH($B$2,'Talnagögn | Numerical Data'!$1:$1))-1</f>
        <v>-0.71552718279150773</v>
      </c>
    </row>
    <row r="127" spans="1:41" ht="21" customHeight="1" x14ac:dyDescent="0.4">
      <c r="A127" s="47" t="s">
        <v>91</v>
      </c>
      <c r="B127" s="44" t="s">
        <v>349</v>
      </c>
      <c r="C127" s="44" t="s">
        <v>350</v>
      </c>
      <c r="D127" s="36" t="s">
        <v>45</v>
      </c>
      <c r="E127" s="459" t="str">
        <f>'Talnagögn | Numerical Data'!$D$236</f>
        <v>Önnur losun</v>
      </c>
      <c r="F127" s="436" cm="1">
        <f t="array" ref="F127">INDEX('Talnagögn | Numerical Data'!$1:$1048576, _xlfn.XMATCH($A127,'Talnagögn | Numerical Data'!$A:$A), _xlfn.XMATCH($A$1,'Talnagögn | Numerical Data'!$1:$1))</f>
        <v>171.47592974855161</v>
      </c>
      <c r="G127" s="460">
        <f t="shared" si="0"/>
        <v>5.9757146435959134E-2</v>
      </c>
      <c r="H127" s="436" cm="1">
        <f t="array" ref="H127">INDEX('Talnagögn | Numerical Data'!$1:$1048576, _xlfn.XMATCH($A127,'Talnagögn | Numerical Data'!$A:$A), _xlfn.XMATCH($A$1,'Talnagögn | Numerical Data'!$1:$1))-INDEX('Talnagögn | Numerical Data'!$1:$1048576, _xlfn.XMATCH($A127,'Talnagögn | Numerical Data'!$A:$A), _xlfn.XMATCH($B$3,'Talnagögn | Numerical Data'!$1:$1))</f>
        <v>28.164478690146552</v>
      </c>
      <c r="I127" s="449" cm="1">
        <f t="array" ref="I127">INDEX('Talnagögn | Numerical Data'!$1:$1048576, _xlfn.XMATCH($A127,'Talnagögn | Numerical Data'!$A:$A), _xlfn.XMATCH($A$1,'Talnagögn | Numerical Data'!$1:$1))/INDEX('Talnagögn | Numerical Data'!$1:$1048576, _xlfn.XMATCH($A127,'Talnagögn | Numerical Data'!$A:$A), _xlfn.XMATCH($B$3,'Talnagögn | Numerical Data'!$1:$1))-1</f>
        <v>0.19652636605199403</v>
      </c>
      <c r="J127" s="436" cm="1">
        <f t="array" ref="J127">INDEX('Talnagögn | Numerical Data'!$1:$1048576, _xlfn.XMATCH($A127,'Talnagögn | Numerical Data'!$A:$A), _xlfn.XMATCH($A$1,'Talnagögn | Numerical Data'!$1:$1))-INDEX('Talnagögn | Numerical Data'!$1:$1048576, _xlfn.XMATCH($A127,'Talnagögn | Numerical Data'!$A:$A), _xlfn.XMATCH($B$2,'Talnagögn | Numerical Data'!$1:$1))</f>
        <v>-158.42623430062758</v>
      </c>
      <c r="K127" s="437" cm="1">
        <f t="array" ref="K127">INDEX('Talnagögn | Numerical Data'!$1:$1048576, _xlfn.XMATCH($A127,'Talnagögn | Numerical Data'!$A:$A), _xlfn.XMATCH($A$1,'Talnagögn | Numerical Data'!$1:$1))/INDEX('Talnagögn | Numerical Data'!$1:$1048576, _xlfn.XMATCH($A127,'Talnagögn | Numerical Data'!$A:$A), _xlfn.XMATCH($B$2,'Talnagögn | Numerical Data'!$1:$1))-1</f>
        <v>-0.48022187049676535</v>
      </c>
      <c r="M127" s="459" t="str">
        <f>'Talnagögn | Numerical Data'!$D$236</f>
        <v>Önnur losun</v>
      </c>
      <c r="N127" s="436" cm="1">
        <f t="array" ref="N127">INDEX('Talnagögn | Numerical Data'!$1:$1048576, _xlfn.XMATCH($B127,'Talnagögn | Numerical Data'!$B:$B), _xlfn.XMATCH($B$4,'Talnagögn | Numerical Data'!$1:$1))-INDEX('Talnagögn | Numerical Data'!$1:$1048576, _xlfn.XMATCH($A127,'Talnagögn | Numerical Data'!$B:$B), _xlfn.XMATCH($B$2,'Talnagögn | Numerical Data'!$1:$1))</f>
        <v>-200.62111686705703</v>
      </c>
      <c r="O127" s="437" cm="1">
        <f t="array" ref="O127">INDEX('Talnagögn | Numerical Data'!$1:$1048576, _xlfn.XMATCH($B127,'Talnagögn | Numerical Data'!$B:$B), _xlfn.XMATCH($B$4,'Talnagögn | Numerical Data'!$1:$1))/INDEX('Talnagögn | Numerical Data'!$1:$1048576, _xlfn.XMATCH($A127,'Talnagögn | Numerical Data'!$B:$B), _xlfn.XMATCH($B$2,'Talnagögn | Numerical Data'!$1:$1))-1</f>
        <v>-0.60812307019953349</v>
      </c>
      <c r="P127" s="1050"/>
      <c r="Q127" s="203"/>
      <c r="R127" s="203"/>
      <c r="U127" s="459" t="s">
        <v>179</v>
      </c>
      <c r="V127" s="436" cm="1">
        <f t="array" ref="V127">INDEX('Talnagögn | Numerical Data'!$1:$1048576, _xlfn.XMATCH($A127,'Talnagögn | Numerical Data'!$A:$A), _xlfn.XMATCH($A$1,'Talnagögn | Numerical Data'!$1:$1))</f>
        <v>171.47592974855161</v>
      </c>
      <c r="W127" s="460">
        <f t="shared" si="1"/>
        <v>5.9757146435959134E-2</v>
      </c>
      <c r="X127" s="436" cm="1">
        <f t="array" ref="X127">INDEX('Talnagögn | Numerical Data'!$1:$1048576, _xlfn.XMATCH($A127,'Talnagögn | Numerical Data'!$A:$A), _xlfn.XMATCH($A$1,'Talnagögn | Numerical Data'!$1:$1))-INDEX('Talnagögn | Numerical Data'!$1:$1048576, _xlfn.XMATCH($A127,'Talnagögn | Numerical Data'!$A:$A), _xlfn.XMATCH($B$3,'Talnagögn | Numerical Data'!$1:$1))</f>
        <v>28.164478690146552</v>
      </c>
      <c r="Y127" s="449" cm="1">
        <f t="array" ref="Y127">INDEX('Talnagögn | Numerical Data'!$1:$1048576, _xlfn.XMATCH($A127,'Talnagögn | Numerical Data'!$A:$A), _xlfn.XMATCH($A$1,'Talnagögn | Numerical Data'!$1:$1))/INDEX('Talnagögn | Numerical Data'!$1:$1048576, _xlfn.XMATCH($A127,'Talnagögn | Numerical Data'!$A:$A), _xlfn.XMATCH($B$3,'Talnagögn | Numerical Data'!$1:$1))-1</f>
        <v>0.19652636605199403</v>
      </c>
      <c r="Z127" s="436" cm="1">
        <f t="array" ref="Z127">INDEX('Talnagögn | Numerical Data'!$1:$1048576, _xlfn.XMATCH($A127,'Talnagögn | Numerical Data'!$A:$A), _xlfn.XMATCH($A$1,'Talnagögn | Numerical Data'!$1:$1))-INDEX('Talnagögn | Numerical Data'!$1:$1048576, _xlfn.XMATCH($A127,'Talnagögn | Numerical Data'!$A:$A), _xlfn.XMATCH($B$2,'Talnagögn | Numerical Data'!$1:$1))</f>
        <v>-158.42623430062758</v>
      </c>
      <c r="AA127" s="437" cm="1">
        <f t="array" ref="AA127">INDEX('Talnagögn | Numerical Data'!$1:$1048576, _xlfn.XMATCH($A127,'Talnagögn | Numerical Data'!$A:$A), _xlfn.XMATCH($A$1,'Talnagögn | Numerical Data'!$1:$1))/INDEX('Talnagögn | Numerical Data'!$1:$1048576, _xlfn.XMATCH($A127,'Talnagögn | Numerical Data'!$A:$A), _xlfn.XMATCH($B$2,'Talnagögn | Numerical Data'!$1:$1))-1</f>
        <v>-0.48022187049676535</v>
      </c>
      <c r="AC127" s="459" t="s">
        <v>179</v>
      </c>
      <c r="AD127" s="436" cm="1">
        <f t="array" ref="AD127">INDEX('Talnagögn | Numerical Data'!$1:$1048576, _xlfn.XMATCH($B127,'Talnagögn | Numerical Data'!$B:$B), _xlfn.XMATCH($B$4,'Talnagögn | Numerical Data'!$1:$1))-INDEX('Talnagögn | Numerical Data'!$1:$1048576, _xlfn.XMATCH($A127,'Talnagögn | Numerical Data'!$B:$B), _xlfn.XMATCH($B$2,'Talnagögn | Numerical Data'!$1:$1))</f>
        <v>-200.62111686705703</v>
      </c>
      <c r="AE127" s="437" cm="1">
        <f t="array" ref="AE127">INDEX('Talnagögn | Numerical Data'!$1:$1048576, _xlfn.XMATCH($B127,'Talnagögn | Numerical Data'!$B:$B), _xlfn.XMATCH($B$4,'Talnagögn | Numerical Data'!$1:$1))/INDEX('Talnagögn | Numerical Data'!$1:$1048576, _xlfn.XMATCH($A127,'Talnagögn | Numerical Data'!$B:$B), _xlfn.XMATCH($B$2,'Talnagögn | Numerical Data'!$1:$1))-1</f>
        <v>-0.60812307019953349</v>
      </c>
    </row>
    <row r="128" spans="1:41" s="7" customFormat="1" ht="30" customHeight="1" x14ac:dyDescent="0.4">
      <c r="A128" s="162" t="s">
        <v>207</v>
      </c>
      <c r="B128" s="162" t="s">
        <v>333</v>
      </c>
      <c r="C128" s="162" t="s">
        <v>332</v>
      </c>
      <c r="D128" s="36" t="s">
        <v>45</v>
      </c>
      <c r="E128" s="438" t="s">
        <v>366</v>
      </c>
      <c r="F128" s="439" cm="1">
        <f t="array" ref="F128">INDEX('Talnagögn | Numerical Data'!$1:$1048576, _xlfn.XMATCH($A128,'Talnagögn | Numerical Data'!$A:$A), _xlfn.XMATCH($A$1,'Talnagögn | Numerical Data'!$1:$1))</f>
        <v>2869.5468236978127</v>
      </c>
      <c r="G128" s="450">
        <f>SUM(G120:G127)</f>
        <v>0.99999999999999989</v>
      </c>
      <c r="H128" s="439" cm="1">
        <f t="array" ref="H128">INDEX('Talnagögn | Numerical Data'!$1:$1048576, _xlfn.XMATCH($A128,'Talnagögn | Numerical Data'!$A:$A), _xlfn.XMATCH($A$1,'Talnagögn | Numerical Data'!$1:$1))-INDEX('Talnagögn | Numerical Data'!$1:$1048576, _xlfn.XMATCH($A128,'Talnagögn | Numerical Data'!$A:$A), _xlfn.XMATCH($B$3,'Talnagögn | Numerical Data'!$1:$1))</f>
        <v>60.402565677694383</v>
      </c>
      <c r="I128" s="458" cm="1">
        <f t="array" ref="I128">INDEX('Talnagögn | Numerical Data'!$1:$1048576, _xlfn.XMATCH($A128,'Talnagögn | Numerical Data'!$A:$A), _xlfn.XMATCH($A$1,'Talnagögn | Numerical Data'!$1:$1))/INDEX('Talnagögn | Numerical Data'!$1:$1048576, _xlfn.XMATCH($A128,'Talnagögn | Numerical Data'!$A:$A), _xlfn.XMATCH($B$3,'Talnagögn | Numerical Data'!$1:$1))-1</f>
        <v>2.1502123112846494E-2</v>
      </c>
      <c r="J128" s="439" cm="1">
        <f t="array" ref="J128">INDEX('Talnagögn | Numerical Data'!$1:$1048576, _xlfn.XMATCH($A128,'Talnagögn | Numerical Data'!$A:$A), _xlfn.XMATCH($A$1,'Talnagögn | Numerical Data'!$1:$1))-INDEX('Talnagögn | Numerical Data'!$1:$1048576, _xlfn.XMATCH($A128,'Talnagögn | Numerical Data'!$A:$A), _xlfn.XMATCH($B$2,'Talnagögn | Numerical Data'!$1:$1))</f>
        <v>-350.72498866491105</v>
      </c>
      <c r="K128" s="440" cm="1">
        <f t="array" ref="K128">INDEX('Talnagögn | Numerical Data'!$1:$1048576, _xlfn.XMATCH($A128,'Talnagögn | Numerical Data'!$A:$A), _xlfn.XMATCH($A$1,'Talnagögn | Numerical Data'!$1:$1))/INDEX('Talnagögn | Numerical Data'!$1:$1048576, _xlfn.XMATCH($A128,'Talnagögn | Numerical Data'!$A:$A), _xlfn.XMATCH($B$2,'Talnagögn | Numerical Data'!$1:$1))-1</f>
        <v>-0.10891161029279173</v>
      </c>
      <c r="L128" s="37"/>
      <c r="M128" s="438" t="s">
        <v>366</v>
      </c>
      <c r="N128" s="439" cm="1">
        <f t="array" ref="N128">INDEX('Talnagögn | Numerical Data'!$1:$1048576, _xlfn.XMATCH($B128,'Talnagögn | Numerical Data'!$B:$B), _xlfn.XMATCH($B$4,'Talnagögn | Numerical Data'!$1:$1))-INDEX('Talnagögn | Numerical Data'!$1:$1048576, _xlfn.XMATCH($A128,'Talnagögn | Numerical Data'!$B:$B), _xlfn.XMATCH($B$2,'Talnagögn | Numerical Data'!$1:$1))</f>
        <v>-988.72765245295886</v>
      </c>
      <c r="O128" s="440" cm="1">
        <f t="array" ref="O128">INDEX('Talnagögn | Numerical Data'!$1:$1048576, _xlfn.XMATCH($B128,'Talnagögn | Numerical Data'!$B:$B), _xlfn.XMATCH($B$4,'Talnagögn | Numerical Data'!$1:$1))/INDEX('Talnagögn | Numerical Data'!$1:$1048576, _xlfn.XMATCH($A128,'Talnagögn | Numerical Data'!$B:$B), _xlfn.XMATCH($B$2,'Talnagögn | Numerical Data'!$1:$1))-1</f>
        <v>-0.30703235939811124</v>
      </c>
      <c r="P128" s="203"/>
      <c r="Q128" s="203"/>
      <c r="R128" s="203"/>
      <c r="S128" s="220"/>
      <c r="U128" s="438" t="s">
        <v>243</v>
      </c>
      <c r="V128" s="439" cm="1">
        <f t="array" ref="V128">INDEX('Talnagögn | Numerical Data'!$1:$1048576, _xlfn.XMATCH($A128,'Talnagögn | Numerical Data'!$A:$A), _xlfn.XMATCH($A$1,'Talnagögn | Numerical Data'!$1:$1))</f>
        <v>2869.5468236978127</v>
      </c>
      <c r="W128" s="450">
        <f>SUM(W120:W127)</f>
        <v>0.99999999999999989</v>
      </c>
      <c r="X128" s="439" cm="1">
        <f t="array" ref="X128">INDEX('Talnagögn | Numerical Data'!$1:$1048576, _xlfn.XMATCH($A128,'Talnagögn | Numerical Data'!$A:$A), _xlfn.XMATCH($A$1,'Talnagögn | Numerical Data'!$1:$1))-INDEX('Talnagögn | Numerical Data'!$1:$1048576, _xlfn.XMATCH($A128,'Talnagögn | Numerical Data'!$A:$A), _xlfn.XMATCH($B$3,'Talnagögn | Numerical Data'!$1:$1))</f>
        <v>60.402565677694383</v>
      </c>
      <c r="Y128" s="458" cm="1">
        <f t="array" ref="Y128">INDEX('Talnagögn | Numerical Data'!$1:$1048576, _xlfn.XMATCH($A128,'Talnagögn | Numerical Data'!$A:$A), _xlfn.XMATCH($A$1,'Talnagögn | Numerical Data'!$1:$1))/INDEX('Talnagögn | Numerical Data'!$1:$1048576, _xlfn.XMATCH($A128,'Talnagögn | Numerical Data'!$A:$A), _xlfn.XMATCH($B$3,'Talnagögn | Numerical Data'!$1:$1))-1</f>
        <v>2.1502123112846494E-2</v>
      </c>
      <c r="Z128" s="439" cm="1">
        <f t="array" ref="Z128">INDEX('Talnagögn | Numerical Data'!$1:$1048576, _xlfn.XMATCH($A128,'Talnagögn | Numerical Data'!$A:$A), _xlfn.XMATCH($A$1,'Talnagögn | Numerical Data'!$1:$1))-INDEX('Talnagögn | Numerical Data'!$1:$1048576, _xlfn.XMATCH($A128,'Talnagögn | Numerical Data'!$A:$A), _xlfn.XMATCH($B$2,'Talnagögn | Numerical Data'!$1:$1))</f>
        <v>-350.72498866491105</v>
      </c>
      <c r="AA128" s="440" cm="1">
        <f t="array" ref="AA128">INDEX('Talnagögn | Numerical Data'!$1:$1048576, _xlfn.XMATCH($A128,'Talnagögn | Numerical Data'!$A:$A), _xlfn.XMATCH($A$1,'Talnagögn | Numerical Data'!$1:$1))/INDEX('Talnagögn | Numerical Data'!$1:$1048576, _xlfn.XMATCH($A128,'Talnagögn | Numerical Data'!$A:$A), _xlfn.XMATCH($B$2,'Talnagögn | Numerical Data'!$1:$1))-1</f>
        <v>-0.10891161029279173</v>
      </c>
      <c r="AB128" s="37"/>
      <c r="AC128" s="438" t="s">
        <v>243</v>
      </c>
      <c r="AD128" s="439" cm="1">
        <f t="array" ref="AD128">INDEX('Talnagögn | Numerical Data'!$1:$1048576, _xlfn.XMATCH($B128,'Talnagögn | Numerical Data'!$B:$B), _xlfn.XMATCH($B$4,'Talnagögn | Numerical Data'!$1:$1))-INDEX('Talnagögn | Numerical Data'!$1:$1048576, _xlfn.XMATCH($A128,'Talnagögn | Numerical Data'!$B:$B), _xlfn.XMATCH($B$2,'Talnagögn | Numerical Data'!$1:$1))</f>
        <v>-988.72765245295886</v>
      </c>
      <c r="AE128" s="440" cm="1">
        <f t="array" ref="AE128">INDEX('Talnagögn | Numerical Data'!$1:$1048576, _xlfn.XMATCH($B128,'Talnagögn | Numerical Data'!$B:$B), _xlfn.XMATCH($B$4,'Talnagögn | Numerical Data'!$1:$1))/INDEX('Talnagögn | Numerical Data'!$1:$1048576, _xlfn.XMATCH($A128,'Talnagögn | Numerical Data'!$B:$B), _xlfn.XMATCH($B$2,'Talnagögn | Numerical Data'!$1:$1))-1</f>
        <v>-0.30703235939811124</v>
      </c>
    </row>
    <row r="129" spans="1:31" s="7" customFormat="1" ht="30" customHeight="1" x14ac:dyDescent="0.4">
      <c r="A129" s="162" t="s">
        <v>92</v>
      </c>
      <c r="B129" s="47" t="s">
        <v>45</v>
      </c>
      <c r="C129" s="162"/>
      <c r="D129" s="36" t="s">
        <v>45</v>
      </c>
      <c r="E129" s="441" t="s">
        <v>367</v>
      </c>
      <c r="F129" s="436" t="s">
        <v>203</v>
      </c>
      <c r="G129" s="461" t="s">
        <v>203</v>
      </c>
      <c r="H129" s="436" t="s">
        <v>203</v>
      </c>
      <c r="I129" s="461" t="s">
        <v>203</v>
      </c>
      <c r="J129" s="442" cm="1">
        <f t="array" ref="J129">INDEX('Talnagögn | Numerical Data'!$1:$1048576, _xlfn.XMATCH($A128,'Talnagögn | Numerical Data'!$A:$A), _xlfn.XMATCH($A$1,'Talnagögn | Numerical Data'!$1:$1))-INDEX('Talnagögn | Numerical Data'!$1:$1048576, _xlfn.XMATCH($A129,'Talnagögn | Numerical Data'!$A:$A), _xlfn.XMATCH($B$2,'Talnagögn | Numerical Data'!$1:$1))</f>
        <v>-239.78217630218751</v>
      </c>
      <c r="K129" s="443" cm="1">
        <f t="array" ref="K129">INDEX('Talnagögn | Numerical Data'!$1:$1048576, _xlfn.XMATCH($A128,'Talnagögn | Numerical Data'!$A:$A), _xlfn.XMATCH($A$1,'Talnagögn | Numerical Data'!$1:$1))/INDEX('Talnagögn | Numerical Data'!$1:$1048576, _xlfn.XMATCH($A129,'Talnagögn | Numerical Data'!$A:$A), _xlfn.XMATCH($B$2,'Talnagögn | Numerical Data'!$1:$1))-1</f>
        <v>-7.7117016662497706E-2</v>
      </c>
      <c r="L129" s="37"/>
      <c r="M129" s="441" t="s">
        <v>367</v>
      </c>
      <c r="N129" s="442" cm="1">
        <f t="array" ref="N129">INDEX('Talnagögn | Numerical Data'!$1:$1048576, _xlfn.XMATCH($B128,'Talnagögn | Numerical Data'!$B:$B), _xlfn.XMATCH($B$4,'Talnagögn | Numerical Data'!$1:$1))-INDEX('Talnagögn | Numerical Data'!$1:$1048576, _xlfn.XMATCH($A129,'Talnagögn | Numerical Data'!$B:$B), _xlfn.XMATCH($B$2,'Talnagögn | Numerical Data'!$1:$1))</f>
        <v>-877.78484009023532</v>
      </c>
      <c r="O129" s="451" cm="1">
        <f t="array" ref="O129">INDEX('Talnagögn | Numerical Data'!$1:$1048576, _xlfn.XMATCH($B128,'Talnagögn | Numerical Data'!$B:$B), _xlfn.XMATCH($B$4,'Talnagögn | Numerical Data'!$1:$1))/INDEX('Talnagögn | Numerical Data'!$1:$1048576, _xlfn.XMATCH($A129,'Talnagögn | Numerical Data'!$B:$B), _xlfn.XMATCH($B$2,'Talnagögn | Numerical Data'!$1:$1))-1</f>
        <v>-0.28230683857843131</v>
      </c>
      <c r="P129" s="203"/>
      <c r="Q129" s="203"/>
      <c r="R129" s="203"/>
      <c r="S129" s="220"/>
      <c r="U129" s="441" t="s">
        <v>244</v>
      </c>
      <c r="V129" s="436" t="s">
        <v>203</v>
      </c>
      <c r="W129" s="461" t="s">
        <v>203</v>
      </c>
      <c r="X129" s="436" t="s">
        <v>203</v>
      </c>
      <c r="Y129" s="461" t="s">
        <v>203</v>
      </c>
      <c r="Z129" s="442" cm="1">
        <f t="array" ref="Z129">INDEX('Talnagögn | Numerical Data'!$1:$1048576, _xlfn.XMATCH($A128,'Talnagögn | Numerical Data'!$A:$A), _xlfn.XMATCH($A$1,'Talnagögn | Numerical Data'!$1:$1))-INDEX('Talnagögn | Numerical Data'!$1:$1048576, _xlfn.XMATCH($A129,'Talnagögn | Numerical Data'!$A:$A), _xlfn.XMATCH($B$2,'Talnagögn | Numerical Data'!$1:$1))</f>
        <v>-239.78217630218751</v>
      </c>
      <c r="AA129" s="443" cm="1">
        <f t="array" ref="AA129">INDEX('Talnagögn | Numerical Data'!$1:$1048576, _xlfn.XMATCH($A128,'Talnagögn | Numerical Data'!$A:$A), _xlfn.XMATCH($A$1,'Talnagögn | Numerical Data'!$1:$1))/INDEX('Talnagögn | Numerical Data'!$1:$1048576, _xlfn.XMATCH($A129,'Talnagögn | Numerical Data'!$A:$A), _xlfn.XMATCH($B$2,'Talnagögn | Numerical Data'!$1:$1))-1</f>
        <v>-7.7117016662497706E-2</v>
      </c>
      <c r="AB129" s="37"/>
      <c r="AC129" s="441" t="s">
        <v>244</v>
      </c>
      <c r="AD129" s="442" cm="1">
        <f t="array" ref="AD129">INDEX('Talnagögn | Numerical Data'!$1:$1048576, _xlfn.XMATCH($B128,'Talnagögn | Numerical Data'!$B:$B), _xlfn.XMATCH($B$4,'Talnagögn | Numerical Data'!$1:$1))-INDEX('Talnagögn | Numerical Data'!$1:$1048576, _xlfn.XMATCH($A129,'Talnagögn | Numerical Data'!$B:$B), _xlfn.XMATCH($B$2,'Talnagögn | Numerical Data'!$1:$1))</f>
        <v>-877.78484009023532</v>
      </c>
      <c r="AE129" s="451" cm="1">
        <f t="array" ref="AE129">INDEX('Talnagögn | Numerical Data'!$1:$1048576, _xlfn.XMATCH($B128,'Talnagögn | Numerical Data'!$B:$B), _xlfn.XMATCH($B$4,'Talnagögn | Numerical Data'!$1:$1))/INDEX('Talnagögn | Numerical Data'!$1:$1048576, _xlfn.XMATCH($A129,'Talnagögn | Numerical Data'!$B:$B), _xlfn.XMATCH($B$2,'Talnagögn | Numerical Data'!$1:$1))-1</f>
        <v>-0.28230683857843131</v>
      </c>
    </row>
    <row r="130" spans="1:31" x14ac:dyDescent="0.4">
      <c r="A130" s="907" t="str">
        <f>"Samfélagslosun Íslands "&amp;
$A$1</f>
        <v>Samfélagslosun Íslands 2024</v>
      </c>
      <c r="B130" s="907" t="str">
        <f>"Iceland's ESR Emissions "&amp;$A$1</f>
        <v>Iceland's ESR Emissions 2024</v>
      </c>
      <c r="D130" s="36" t="s">
        <v>45</v>
      </c>
      <c r="E130" s="207" t="s">
        <v>245</v>
      </c>
      <c r="F130" s="210"/>
      <c r="G130" s="122"/>
      <c r="H130" s="7"/>
      <c r="I130" s="198"/>
      <c r="J130" s="198"/>
      <c r="K130" s="202"/>
      <c r="L130" s="202"/>
      <c r="M130" s="202"/>
      <c r="N130" s="203"/>
      <c r="O130" s="203"/>
      <c r="P130" s="203"/>
      <c r="Q130" s="202"/>
      <c r="R130" s="203"/>
      <c r="S130" s="204"/>
      <c r="T130" s="205"/>
      <c r="U130" s="207" t="s">
        <v>159</v>
      </c>
      <c r="AB130" s="206"/>
    </row>
    <row r="131" spans="1:31" x14ac:dyDescent="0.4">
      <c r="B131" s="162"/>
    </row>
    <row r="132" spans="1:31" x14ac:dyDescent="0.4">
      <c r="B132" s="162"/>
    </row>
    <row r="133" spans="1:31" x14ac:dyDescent="0.4">
      <c r="B133" s="338"/>
    </row>
    <row r="134" spans="1:31" x14ac:dyDescent="0.4">
      <c r="B134" s="9"/>
    </row>
    <row r="135" spans="1:31" x14ac:dyDescent="0.4">
      <c r="B135" s="162"/>
    </row>
    <row r="136" spans="1:31" x14ac:dyDescent="0.4">
      <c r="B136" s="162"/>
    </row>
    <row r="137" spans="1:31" x14ac:dyDescent="0.4">
      <c r="B137" s="162"/>
    </row>
    <row r="138" spans="1:31" x14ac:dyDescent="0.4">
      <c r="B138" s="162"/>
    </row>
    <row r="139" spans="1:31" x14ac:dyDescent="0.4">
      <c r="B139" s="162"/>
    </row>
    <row r="154" spans="1:30" s="496" customFormat="1" ht="27" customHeight="1" x14ac:dyDescent="0.4">
      <c r="A154" s="917"/>
      <c r="B154" s="917"/>
      <c r="C154" s="917"/>
      <c r="E154" s="1053" t="str">
        <f>$E$42</f>
        <v>SÖGULEG LOSUN</v>
      </c>
      <c r="S154" s="497"/>
      <c r="U154" s="1053" t="str">
        <f>$U$42</f>
        <v>HISTORICAL EMISSIONS</v>
      </c>
      <c r="V154" s="498"/>
      <c r="X154" s="498"/>
      <c r="Z154" s="498"/>
      <c r="AD154" s="498"/>
    </row>
    <row r="199" spans="1:30" s="496" customFormat="1" ht="27" customHeight="1" x14ac:dyDescent="0.4">
      <c r="A199" s="917"/>
      <c r="B199" s="917"/>
      <c r="C199" s="917"/>
      <c r="E199" s="1053" t="str">
        <f>$E$66</f>
        <v>LOSUNARSPÁ: SVIÐSMYND BYGGÐ Á AÐGERÐUM STJÓRNVALDA</v>
      </c>
      <c r="S199" s="497"/>
      <c r="U199" s="1053" t="str">
        <f>$U$66</f>
        <v>EMISSION PROJECTIONS: GOVERNMENT POLICY-BASED SCENARIO</v>
      </c>
      <c r="V199" s="498"/>
      <c r="X199" s="498"/>
      <c r="Z199" s="498"/>
      <c r="AD199" s="498"/>
    </row>
    <row r="244" spans="1:30" s="1053" customFormat="1" ht="27" customHeight="1" x14ac:dyDescent="0.4">
      <c r="A244" s="1054"/>
      <c r="B244" s="1054"/>
      <c r="C244" s="1054"/>
      <c r="E244" s="1053" t="s">
        <v>105</v>
      </c>
      <c r="S244" s="1055"/>
      <c r="U244" s="1053" t="s">
        <v>163</v>
      </c>
      <c r="V244" s="1056"/>
      <c r="X244" s="1056"/>
      <c r="Z244" s="1056"/>
      <c r="AD244" s="1056"/>
    </row>
    <row r="246" spans="1:30" x14ac:dyDescent="0.4">
      <c r="K246" s="886"/>
    </row>
    <row r="266" spans="1:30" x14ac:dyDescent="0.4">
      <c r="E266" s="207"/>
      <c r="U266" s="222"/>
    </row>
    <row r="267" spans="1:30" x14ac:dyDescent="0.4">
      <c r="K267" s="1221"/>
      <c r="L267" s="1221"/>
      <c r="M267" s="1221"/>
    </row>
    <row r="268" spans="1:30" x14ac:dyDescent="0.4">
      <c r="K268" s="1221"/>
      <c r="L268" s="1221"/>
      <c r="M268" s="1221"/>
    </row>
    <row r="269" spans="1:30" x14ac:dyDescent="0.4">
      <c r="K269" s="1221"/>
      <c r="L269" s="1221"/>
      <c r="M269" s="1221"/>
    </row>
    <row r="270" spans="1:30" x14ac:dyDescent="0.4">
      <c r="K270" s="1221"/>
      <c r="L270" s="1221"/>
      <c r="M270" s="1221"/>
    </row>
    <row r="271" spans="1:30" s="462" customFormat="1" ht="83.25" customHeight="1" x14ac:dyDescent="0.4">
      <c r="A271" s="918"/>
      <c r="B271" s="918"/>
      <c r="C271" s="918"/>
      <c r="E271" s="957" t="s">
        <v>353</v>
      </c>
      <c r="S271" s="463"/>
      <c r="U271" s="957" t="s">
        <v>165</v>
      </c>
      <c r="V271" s="464"/>
      <c r="X271" s="464"/>
      <c r="Z271" s="464"/>
      <c r="AD271" s="464"/>
    </row>
    <row r="273" spans="1:31" ht="45" customHeight="1" x14ac:dyDescent="0.4">
      <c r="E273" s="1181" t="str">
        <f>"STAÐAN ÁRIÐ "&amp;$A$1</f>
        <v>STAÐAN ÁRIÐ 2024</v>
      </c>
      <c r="F273" s="1185"/>
      <c r="G273" s="1186"/>
      <c r="H273" s="1186"/>
      <c r="I273" s="1186"/>
      <c r="J273" s="1186"/>
      <c r="K273" s="1186"/>
      <c r="M273" s="1181" t="s">
        <v>365</v>
      </c>
      <c r="N273" s="1183" t="str">
        <f>$N$5</f>
        <v>Áætluð breyting í losun milli 2005 og 2030</v>
      </c>
      <c r="O273" s="1184"/>
      <c r="U273" s="1181" t="str">
        <f>$A$1&amp;" EMISSIONS"</f>
        <v>2024 EMISSIONS</v>
      </c>
      <c r="V273" s="1185"/>
      <c r="W273" s="1186"/>
      <c r="X273" s="1186"/>
      <c r="Y273" s="1186"/>
      <c r="Z273" s="1186"/>
      <c r="AA273" s="1208"/>
      <c r="AC273" s="1181" t="s">
        <v>364</v>
      </c>
      <c r="AD273" s="1183" t="str">
        <f>$AD$5</f>
        <v>Estimated change in emissions between 2005 and 2030</v>
      </c>
      <c r="AE273" s="1184"/>
    </row>
    <row r="274" spans="1:31" x14ac:dyDescent="0.4">
      <c r="E274" s="1181"/>
      <c r="F274" s="1207" t="str">
        <f>$F$6</f>
        <v>Losun 2024</v>
      </c>
      <c r="G274" s="1196"/>
      <c r="H274" s="1195" t="str">
        <f>$H$6</f>
        <v>Breyting frá 2023</v>
      </c>
      <c r="I274" s="1196"/>
      <c r="J274" s="1195" t="str">
        <f>$J$6</f>
        <v>Breyting frá 2005</v>
      </c>
      <c r="K274" s="1197"/>
      <c r="M274" s="1181"/>
      <c r="N274" s="1193" t="str">
        <f>$N$6</f>
        <v>Sviðsmynd byggð á aðgerðum stjórvalda</v>
      </c>
      <c r="O274" s="1194"/>
      <c r="U274" s="1181"/>
      <c r="V274" s="1207" t="str">
        <f>$V$6</f>
        <v>Emissions in 2024</v>
      </c>
      <c r="W274" s="1213"/>
      <c r="X274" s="1214" t="str">
        <f>$X$6</f>
        <v>Change from 2023</v>
      </c>
      <c r="Y274" s="1213"/>
      <c r="Z274" s="1214" t="str">
        <f>$Z$6</f>
        <v>Change from 2005</v>
      </c>
      <c r="AA274" s="1215"/>
      <c r="AC274" s="1181"/>
      <c r="AD274" s="1209" t="str">
        <f>$AD$6</f>
        <v>Government policy-based scenario</v>
      </c>
      <c r="AE274" s="1210"/>
    </row>
    <row r="275" spans="1:31" ht="24.6" customHeight="1" thickBot="1" x14ac:dyDescent="0.45">
      <c r="E275" s="1182"/>
      <c r="F275" s="465" t="str">
        <f>$F$7</f>
        <v>Þús. tonn CO₂-íg.</v>
      </c>
      <c r="G275" s="477" t="s">
        <v>4</v>
      </c>
      <c r="H275" s="465" t="str">
        <f>$F$7</f>
        <v>Þús. tonn CO₂-íg.</v>
      </c>
      <c r="I275" s="477" t="s">
        <v>4</v>
      </c>
      <c r="J275" s="465" t="str">
        <f>$F$7</f>
        <v>Þús. tonn CO₂-íg.</v>
      </c>
      <c r="K275" s="465" t="s">
        <v>4</v>
      </c>
      <c r="M275" s="1182"/>
      <c r="N275" s="465" t="str">
        <f>$F$7</f>
        <v>Þús. tonn CO₂-íg.</v>
      </c>
      <c r="O275" s="465" t="s">
        <v>4</v>
      </c>
      <c r="U275" s="1182"/>
      <c r="V275" s="465" t="str">
        <f>$V$7</f>
        <v>Thousand tons CO₂e</v>
      </c>
      <c r="W275" s="466" t="s">
        <v>4</v>
      </c>
      <c r="X275" s="465" t="str">
        <f>$V$7</f>
        <v>Thousand tons CO₂e</v>
      </c>
      <c r="Y275" s="466" t="s">
        <v>4</v>
      </c>
      <c r="Z275" s="465" t="str">
        <f>$V$7</f>
        <v>Thousand tons CO₂e</v>
      </c>
      <c r="AA275" s="467" t="s">
        <v>4</v>
      </c>
      <c r="AC275" s="1182"/>
      <c r="AD275" s="465" t="str">
        <f>$V$7</f>
        <v>Thousand tons CO₂e</v>
      </c>
      <c r="AE275" s="465" t="s">
        <v>4</v>
      </c>
    </row>
    <row r="276" spans="1:31" ht="22.35" customHeight="1" thickTop="1" x14ac:dyDescent="0.4">
      <c r="A276" s="162" t="s">
        <v>77</v>
      </c>
      <c r="B276" s="44" t="s">
        <v>308</v>
      </c>
      <c r="C276" s="44" t="s">
        <v>45</v>
      </c>
      <c r="D276" s="36" t="s">
        <v>45</v>
      </c>
      <c r="E276" s="472" t="str">
        <f>'Talnagögn | Numerical Data'!$D$169</f>
        <v>Skógar</v>
      </c>
      <c r="F276" s="468" cm="1">
        <f t="array" ref="F276">INDEX('Talnagögn | Numerical Data'!$1:$1048576,_xlfn.XMATCH($A276,'Talnagögn | Numerical Data'!$A:$A),_xlfn.XMATCH($A$1,'Talnagögn | Numerical Data'!$1:$1))</f>
        <v>-534.16681294228749</v>
      </c>
      <c r="G276" s="475">
        <f>$F276/$F$281</f>
        <v>-8.5935278253103181E-2</v>
      </c>
      <c r="H276" s="882" cm="1">
        <f t="array" ref="H276">INDEX('Talnagögn | Numerical Data'!$1:$1048576, _xlfn.XMATCH($A276,'Talnagögn | Numerical Data'!$A:$A), _xlfn.XMATCH($A$1,'Talnagögn | Numerical Data'!$1:$1))-INDEX('Talnagögn | Numerical Data'!$1:$1048576, _xlfn.XMATCH($A276,'Talnagögn | Numerical Data'!$A:$A), _xlfn.XMATCH($B$3,'Talnagögn | Numerical Data'!$1:$1))</f>
        <v>2.6922592107800938</v>
      </c>
      <c r="I276" s="478" cm="1">
        <f t="array" ref="I276">INDEX('Talnagögn | Numerical Data'!$1:$1048576, _xlfn.XMATCH($A276,'Talnagögn | Numerical Data'!$A:$A), _xlfn.XMATCH($A$1,'Talnagögn | Numerical Data'!$1:$1))/INDEX('Talnagögn | Numerical Data'!$1:$1048576, _xlfn.XMATCH($A276,'Talnagögn | Numerical Data'!$A:$A), _xlfn.XMATCH($B$3,'Talnagögn | Numerical Data'!$1:$1))-1</f>
        <v>-5.0148341537432639E-3</v>
      </c>
      <c r="J276" s="469" cm="1">
        <f t="array" ref="J276">INDEX('Talnagögn | Numerical Data'!$1:$1048576, _xlfn.XMATCH($A276,'Talnagögn | Numerical Data'!$A:$A), _xlfn.XMATCH($A$1,'Talnagögn | Numerical Data'!$1:$1))-INDEX('Talnagögn | Numerical Data'!$1:$1048576, _xlfn.XMATCH($A276,'Talnagögn | Numerical Data'!$A:$A), _xlfn.XMATCH($B$2,'Talnagögn | Numerical Data'!$1:$1))</f>
        <v>-387.93147877219042</v>
      </c>
      <c r="K276" s="470" cm="1">
        <f t="array" ref="K276">INDEX('Talnagögn | Numerical Data'!$1:$1048576, _xlfn.XMATCH($A276,'Talnagögn | Numerical Data'!$A:$A), _xlfn.XMATCH($A$1,'Talnagögn | Numerical Data'!$1:$1))/INDEX('Talnagögn | Numerical Data'!$1:$1048576, _xlfn.XMATCH($A276,'Talnagögn | Numerical Data'!$A:$A), _xlfn.XMATCH($B$2,'Talnagögn | Numerical Data'!$1:$1))-1</f>
        <v>2.6527889512732874</v>
      </c>
      <c r="M276" s="472" t="str">
        <f>'Talnagögn | Numerical Data'!$D$169</f>
        <v>Skógar</v>
      </c>
      <c r="N276" s="469" cm="1">
        <f t="array" ref="N276">INDEX('Talnagögn | Numerical Data'!$1:$1048576, _xlfn.XMATCH($B276,'Talnagögn | Numerical Data'!$B:$B), _xlfn.XMATCH($B$4,'Talnagögn | Numerical Data'!$1:$1))-INDEX('Talnagögn | Numerical Data'!$1:$1048576, _xlfn.XMATCH($A276,'Talnagögn | Numerical Data'!$B:$B), _xlfn.XMATCH($B$2,'Talnagögn | Numerical Data'!$1:$1))</f>
        <v>-605.8637002169279</v>
      </c>
      <c r="O276" s="470" cm="1">
        <f t="array" ref="O276">INDEX('Talnagögn | Numerical Data'!$1:$1048576, _xlfn.XMATCH($B276,'Talnagögn | Numerical Data'!$B:$B), _xlfn.XMATCH($B$4,'Talnagögn | Numerical Data'!$1:$1))/INDEX('Talnagögn | Numerical Data'!$1:$1048576, _xlfn.XMATCH($A276,'Talnagögn | Numerical Data'!$B:$B), _xlfn.XMATCH($B$2,'Talnagögn | Numerical Data'!$1:$1))-1</f>
        <v>4.1430732432436841</v>
      </c>
      <c r="U276" s="472" t="str">
        <f>'Talnagögn | Numerical Data'!$E$169</f>
        <v>Forest Land</v>
      </c>
      <c r="V276" s="468" cm="1">
        <f t="array" ref="V276">INDEX('Talnagögn | Numerical Data'!$1:$1048576,_xlfn.XMATCH($A276,'Talnagögn | Numerical Data'!$A:$A),_xlfn.XMATCH($A$1,'Talnagögn | Numerical Data'!$1:$1))</f>
        <v>-534.16681294228749</v>
      </c>
      <c r="W276" s="475">
        <f>$F276/$F$281</f>
        <v>-8.5935278253103181E-2</v>
      </c>
      <c r="X276" s="882" cm="1">
        <f t="array" ref="X276">INDEX('Talnagögn | Numerical Data'!$1:$1048576, _xlfn.XMATCH($A276,'Talnagögn | Numerical Data'!$A:$A), _xlfn.XMATCH($A$1,'Talnagögn | Numerical Data'!$1:$1))-INDEX('Talnagögn | Numerical Data'!$1:$1048576, _xlfn.XMATCH($A276,'Talnagögn | Numerical Data'!$A:$A), _xlfn.XMATCH($B$3,'Talnagögn | Numerical Data'!$1:$1))</f>
        <v>2.6922592107800938</v>
      </c>
      <c r="Y276" s="478" cm="1">
        <f t="array" ref="Y276">INDEX('Talnagögn | Numerical Data'!$1:$1048576, _xlfn.XMATCH($A276,'Talnagögn | Numerical Data'!$A:$A), _xlfn.XMATCH($A$1,'Talnagögn | Numerical Data'!$1:$1))/INDEX('Talnagögn | Numerical Data'!$1:$1048576, _xlfn.XMATCH($A276,'Talnagögn | Numerical Data'!$A:$A), _xlfn.XMATCH($B$3,'Talnagögn | Numerical Data'!$1:$1))-1</f>
        <v>-5.0148341537432639E-3</v>
      </c>
      <c r="Z276" s="469" cm="1">
        <f t="array" ref="Z276">INDEX('Talnagögn | Numerical Data'!$1:$1048576, _xlfn.XMATCH($A276,'Talnagögn | Numerical Data'!$A:$A), _xlfn.XMATCH($A$1,'Talnagögn | Numerical Data'!$1:$1))-INDEX('Talnagögn | Numerical Data'!$1:$1048576, _xlfn.XMATCH($A276,'Talnagögn | Numerical Data'!$A:$A), _xlfn.XMATCH($B$2,'Talnagögn | Numerical Data'!$1:$1))</f>
        <v>-387.93147877219042</v>
      </c>
      <c r="AA276" s="470" cm="1">
        <f t="array" ref="AA276">INDEX('Talnagögn | Numerical Data'!$1:$1048576, _xlfn.XMATCH($A276,'Talnagögn | Numerical Data'!$A:$A), _xlfn.XMATCH($A$1,'Talnagögn | Numerical Data'!$1:$1))/INDEX('Talnagögn | Numerical Data'!$1:$1048576, _xlfn.XMATCH($A276,'Talnagögn | Numerical Data'!$A:$A), _xlfn.XMATCH($B$2,'Talnagögn | Numerical Data'!$1:$1))-1</f>
        <v>2.6527889512732874</v>
      </c>
      <c r="AB276" s="470"/>
      <c r="AC276" s="472" t="str">
        <f>'Talnagögn | Numerical Data'!$E$169</f>
        <v>Forest Land</v>
      </c>
      <c r="AD276" s="469" cm="1">
        <f t="array" ref="AD276">INDEX('Talnagögn | Numerical Data'!$1:$1048576, _xlfn.XMATCH($B276,'Talnagögn | Numerical Data'!$B:$B), _xlfn.XMATCH($B$4,'Talnagögn | Numerical Data'!$1:$1))-INDEX('Talnagögn | Numerical Data'!$1:$1048576, _xlfn.XMATCH($A276,'Talnagögn | Numerical Data'!$B:$B), _xlfn.XMATCH($B$2,'Talnagögn | Numerical Data'!$1:$1))</f>
        <v>-605.8637002169279</v>
      </c>
      <c r="AE276" s="470" cm="1">
        <f t="array" ref="AE276">INDEX('Talnagögn | Numerical Data'!$1:$1048576, _xlfn.XMATCH($B276,'Talnagögn | Numerical Data'!$B:$B), _xlfn.XMATCH($B$4,'Talnagögn | Numerical Data'!$1:$1))/INDEX('Talnagögn | Numerical Data'!$1:$1048576, _xlfn.XMATCH($A276,'Talnagögn | Numerical Data'!$B:$B), _xlfn.XMATCH($B$2,'Talnagögn | Numerical Data'!$1:$1))-1</f>
        <v>4.1430732432436841</v>
      </c>
    </row>
    <row r="277" spans="1:31" ht="22.35" customHeight="1" x14ac:dyDescent="0.4">
      <c r="A277" s="162" t="s">
        <v>78</v>
      </c>
      <c r="B277" s="44" t="s">
        <v>309</v>
      </c>
      <c r="C277" s="44" t="s">
        <v>45</v>
      </c>
      <c r="E277" s="473" t="str">
        <f>'Talnagögn | Numerical Data'!$D$170</f>
        <v>Ræktað land</v>
      </c>
      <c r="F277" s="468" cm="1">
        <f t="array" ref="F277">INDEX('Talnagögn | Numerical Data'!$1:$1048576,_xlfn.XMATCH($A277,'Talnagögn | Numerical Data'!$A:$A),_xlfn.XMATCH($A$1,'Talnagögn | Numerical Data'!$1:$1))</f>
        <v>1666.236516972165</v>
      </c>
      <c r="G277" s="476">
        <f>$F277/$F$281</f>
        <v>0.26805951858517063</v>
      </c>
      <c r="H277" s="468" cm="1">
        <f t="array" ref="H277">INDEX('Talnagögn | Numerical Data'!$1:$1048576, _xlfn.XMATCH($A277,'Talnagögn | Numerical Data'!$A:$A), _xlfn.XMATCH($A$1,'Talnagögn | Numerical Data'!$1:$1))-INDEX('Talnagögn | Numerical Data'!$1:$1048576, _xlfn.XMATCH($A277,'Talnagögn | Numerical Data'!$A:$A), _xlfn.XMATCH($B$3,'Talnagögn | Numerical Data'!$1:$1))</f>
        <v>31.560223265355489</v>
      </c>
      <c r="I277" s="478" cm="1">
        <f t="array" ref="I277">INDEX('Talnagögn | Numerical Data'!$1:$1048576, _xlfn.XMATCH($A277,'Talnagögn | Numerical Data'!$A:$A), _xlfn.XMATCH($A$1,'Talnagögn | Numerical Data'!$1:$1))/INDEX('Talnagögn | Numerical Data'!$1:$1048576, _xlfn.XMATCH($A277,'Talnagögn | Numerical Data'!$A:$A), _xlfn.XMATCH($B$3,'Talnagögn | Numerical Data'!$1:$1))-1</f>
        <v>1.9306711296209755E-2</v>
      </c>
      <c r="J277" s="468" cm="1">
        <f t="array" ref="J277">INDEX('Talnagögn | Numerical Data'!$1:$1048576, _xlfn.XMATCH($A277,'Talnagögn | Numerical Data'!$A:$A), _xlfn.XMATCH($A$1,'Talnagögn | Numerical Data'!$1:$1))-INDEX('Talnagögn | Numerical Data'!$1:$1048576, _xlfn.XMATCH($A277,'Talnagögn | Numerical Data'!$A:$A), _xlfn.XMATCH($B$2,'Talnagögn | Numerical Data'!$1:$1))</f>
        <v>-404.91056549899008</v>
      </c>
      <c r="K277" s="470" cm="1">
        <f t="array" ref="K277">INDEX('Talnagögn | Numerical Data'!$1:$1048576, _xlfn.XMATCH($A277,'Talnagögn | Numerical Data'!$A:$A), _xlfn.XMATCH($A$1,'Talnagögn | Numerical Data'!$1:$1))/INDEX('Talnagögn | Numerical Data'!$1:$1048576, _xlfn.XMATCH($A277,'Talnagögn | Numerical Data'!$A:$A), _xlfn.XMATCH($B$2,'Talnagögn | Numerical Data'!$1:$1))-1</f>
        <v>-0.19550063292263997</v>
      </c>
      <c r="M277" s="473" t="str">
        <f>'Talnagögn | Numerical Data'!$D$170</f>
        <v>Ræktað land</v>
      </c>
      <c r="N277" s="469" cm="1">
        <f t="array" ref="N277">INDEX('Talnagögn | Numerical Data'!$1:$1048576, _xlfn.XMATCH($B277,'Talnagögn | Numerical Data'!$B:$B), _xlfn.XMATCH($B$4,'Talnagögn | Numerical Data'!$1:$1))-INDEX('Talnagögn | Numerical Data'!$1:$1048576, _xlfn.XMATCH($A277,'Talnagögn | Numerical Data'!$B:$B), _xlfn.XMATCH($B$2,'Talnagögn | Numerical Data'!$1:$1))</f>
        <v>-473.70819727873186</v>
      </c>
      <c r="O277" s="470" cm="1">
        <f t="array" ref="O277">INDEX('Talnagögn | Numerical Data'!$1:$1048576, _xlfn.XMATCH($B277,'Talnagögn | Numerical Data'!$B:$B), _xlfn.XMATCH($B$4,'Talnagögn | Numerical Data'!$1:$1))/INDEX('Talnagögn | Numerical Data'!$1:$1048576, _xlfn.XMATCH($A277,'Talnagögn | Numerical Data'!$B:$B), _xlfn.XMATCH($B$2,'Talnagögn | Numerical Data'!$1:$1))-1</f>
        <v>-0.22871779666827652</v>
      </c>
      <c r="U277" s="473" t="str">
        <f>'Talnagögn | Numerical Data'!$E$170</f>
        <v>Cropland</v>
      </c>
      <c r="V277" s="468" cm="1">
        <f t="array" ref="V277">INDEX('Talnagögn | Numerical Data'!$1:$1048576,_xlfn.XMATCH($A277,'Talnagögn | Numerical Data'!$A:$A),_xlfn.XMATCH($A$1,'Talnagögn | Numerical Data'!$1:$1))</f>
        <v>1666.236516972165</v>
      </c>
      <c r="W277" s="476">
        <f>$F277/$F$281</f>
        <v>0.26805951858517063</v>
      </c>
      <c r="X277" s="468" cm="1">
        <f t="array" ref="X277">INDEX('Talnagögn | Numerical Data'!$1:$1048576, _xlfn.XMATCH($A277,'Talnagögn | Numerical Data'!$A:$A), _xlfn.XMATCH($A$1,'Talnagögn | Numerical Data'!$1:$1))-INDEX('Talnagögn | Numerical Data'!$1:$1048576, _xlfn.XMATCH($A277,'Talnagögn | Numerical Data'!$A:$A), _xlfn.XMATCH($B$3,'Talnagögn | Numerical Data'!$1:$1))</f>
        <v>31.560223265355489</v>
      </c>
      <c r="Y277" s="478" cm="1">
        <f t="array" ref="Y277">INDEX('Talnagögn | Numerical Data'!$1:$1048576, _xlfn.XMATCH($A277,'Talnagögn | Numerical Data'!$A:$A), _xlfn.XMATCH($A$1,'Talnagögn | Numerical Data'!$1:$1))/INDEX('Talnagögn | Numerical Data'!$1:$1048576, _xlfn.XMATCH($A277,'Talnagögn | Numerical Data'!$A:$A), _xlfn.XMATCH($B$3,'Talnagögn | Numerical Data'!$1:$1))-1</f>
        <v>1.9306711296209755E-2</v>
      </c>
      <c r="Z277" s="468" cm="1">
        <f t="array" ref="Z277">INDEX('Talnagögn | Numerical Data'!$1:$1048576, _xlfn.XMATCH($A277,'Talnagögn | Numerical Data'!$A:$A), _xlfn.XMATCH($A$1,'Talnagögn | Numerical Data'!$1:$1))-INDEX('Talnagögn | Numerical Data'!$1:$1048576, _xlfn.XMATCH($A277,'Talnagögn | Numerical Data'!$A:$A), _xlfn.XMATCH($B$2,'Talnagögn | Numerical Data'!$1:$1))</f>
        <v>-404.91056549899008</v>
      </c>
      <c r="AA277" s="470" cm="1">
        <f t="array" ref="AA277">INDEX('Talnagögn | Numerical Data'!$1:$1048576, _xlfn.XMATCH($A277,'Talnagögn | Numerical Data'!$A:$A), _xlfn.XMATCH($A$1,'Talnagögn | Numerical Data'!$1:$1))/INDEX('Talnagögn | Numerical Data'!$1:$1048576, _xlfn.XMATCH($A277,'Talnagögn | Numerical Data'!$A:$A), _xlfn.XMATCH($B$2,'Talnagögn | Numerical Data'!$1:$1))-1</f>
        <v>-0.19550063292263997</v>
      </c>
      <c r="AB277" s="470"/>
      <c r="AC277" s="473" t="str">
        <f>'Talnagögn | Numerical Data'!$E$170</f>
        <v>Cropland</v>
      </c>
      <c r="AD277" s="469" cm="1">
        <f t="array" ref="AD277">INDEX('Talnagögn | Numerical Data'!$1:$1048576, _xlfn.XMATCH($B277,'Talnagögn | Numerical Data'!$B:$B), _xlfn.XMATCH($B$4,'Talnagögn | Numerical Data'!$1:$1))-INDEX('Talnagögn | Numerical Data'!$1:$1048576, _xlfn.XMATCH($A277,'Talnagögn | Numerical Data'!$B:$B), _xlfn.XMATCH($B$2,'Talnagögn | Numerical Data'!$1:$1))</f>
        <v>-473.70819727873186</v>
      </c>
      <c r="AE277" s="470" cm="1">
        <f t="array" ref="AE277">INDEX('Talnagögn | Numerical Data'!$1:$1048576, _xlfn.XMATCH($B277,'Talnagögn | Numerical Data'!$B:$B), _xlfn.XMATCH($B$4,'Talnagögn | Numerical Data'!$1:$1))/INDEX('Talnagögn | Numerical Data'!$1:$1048576, _xlfn.XMATCH($A277,'Talnagögn | Numerical Data'!$B:$B), _xlfn.XMATCH($B$2,'Talnagögn | Numerical Data'!$1:$1))-1</f>
        <v>-0.22871779666827652</v>
      </c>
    </row>
    <row r="278" spans="1:31" ht="22.35" customHeight="1" x14ac:dyDescent="0.4">
      <c r="A278" s="162" t="s">
        <v>79</v>
      </c>
      <c r="B278" s="44" t="s">
        <v>310</v>
      </c>
      <c r="C278" s="44" t="s">
        <v>45</v>
      </c>
      <c r="E278" s="473" t="str">
        <f>'Talnagögn | Numerical Data'!$D$171</f>
        <v>Mólendi</v>
      </c>
      <c r="F278" s="468" cm="1">
        <f t="array" ref="F278">INDEX('Talnagögn | Numerical Data'!$1:$1048576,_xlfn.XMATCH($A278,'Talnagögn | Numerical Data'!$A:$A),_xlfn.XMATCH($A$1,'Talnagögn | Numerical Data'!$1:$1))</f>
        <v>5040.1391397011794</v>
      </c>
      <c r="G278" s="476">
        <f>$F278/$F$281</f>
        <v>0.81084363331904097</v>
      </c>
      <c r="H278" s="474" cm="1">
        <f t="array" ref="H278">INDEX('Talnagögn | Numerical Data'!$1:$1048576, _xlfn.XMATCH($A278,'Talnagögn | Numerical Data'!$A:$A), _xlfn.XMATCH($A$1,'Talnagögn | Numerical Data'!$1:$1))-INDEX('Talnagögn | Numerical Data'!$1:$1048576, _xlfn.XMATCH($A278,'Talnagögn | Numerical Data'!$A:$A), _xlfn.XMATCH($B$3,'Talnagögn | Numerical Data'!$1:$1))</f>
        <v>17.562407382859419</v>
      </c>
      <c r="I278" s="478" cm="1">
        <f t="array" ref="I278">INDEX('Talnagögn | Numerical Data'!$1:$1048576, _xlfn.XMATCH($A278,'Talnagögn | Numerical Data'!$A:$A), _xlfn.XMATCH($A$1,'Talnagögn | Numerical Data'!$1:$1))/INDEX('Talnagögn | Numerical Data'!$1:$1048576, _xlfn.XMATCH($A278,'Talnagögn | Numerical Data'!$A:$A), _xlfn.XMATCH($B$3,'Talnagögn | Numerical Data'!$1:$1))-1</f>
        <v>3.4966926975654733E-3</v>
      </c>
      <c r="J278" s="468" cm="1">
        <f t="array" ref="J278">INDEX('Talnagögn | Numerical Data'!$1:$1048576, _xlfn.XMATCH($A278,'Talnagögn | Numerical Data'!$A:$A), _xlfn.XMATCH($A$1,'Talnagögn | Numerical Data'!$1:$1))-INDEX('Talnagögn | Numerical Data'!$1:$1048576, _xlfn.XMATCH($A278,'Talnagögn | Numerical Data'!$A:$A), _xlfn.XMATCH($B$2,'Talnagögn | Numerical Data'!$1:$1))</f>
        <v>393.46459473908453</v>
      </c>
      <c r="K278" s="471" cm="1">
        <f t="array" ref="K278">INDEX('Talnagögn | Numerical Data'!$1:$1048576, _xlfn.XMATCH($A278,'Talnagögn | Numerical Data'!$A:$A), _xlfn.XMATCH($A$1,'Talnagögn | Numerical Data'!$1:$1))/INDEX('Talnagögn | Numerical Data'!$1:$1048576, _xlfn.XMATCH($A278,'Talnagögn | Numerical Data'!$A:$A), _xlfn.XMATCH($B$2,'Talnagögn | Numerical Data'!$1:$1))-1</f>
        <v>8.4676598486045807E-2</v>
      </c>
      <c r="M278" s="473" t="str">
        <f>'Talnagögn | Numerical Data'!$D$171</f>
        <v>Mólendi</v>
      </c>
      <c r="N278" s="469" cm="1">
        <f t="array" ref="N278">INDEX('Talnagögn | Numerical Data'!$1:$1048576, _xlfn.XMATCH($B278,'Talnagögn | Numerical Data'!$B:$B), _xlfn.XMATCH($B$4,'Talnagögn | Numerical Data'!$1:$1))-INDEX('Talnagögn | Numerical Data'!$1:$1048576, _xlfn.XMATCH($A278,'Talnagögn | Numerical Data'!$B:$B), _xlfn.XMATCH($B$2,'Talnagögn | Numerical Data'!$1:$1))</f>
        <v>-92.556013927704953</v>
      </c>
      <c r="O278" s="905" cm="1">
        <f t="array" ref="O278">INDEX('Talnagögn | Numerical Data'!$1:$1048576, _xlfn.XMATCH($B278,'Talnagögn | Numerical Data'!$B:$B), _xlfn.XMATCH($B$4,'Talnagögn | Numerical Data'!$1:$1))/INDEX('Talnagögn | Numerical Data'!$1:$1048576, _xlfn.XMATCH($A278,'Talnagögn | Numerical Data'!$B:$B), _xlfn.XMATCH($B$2,'Talnagögn | Numerical Data'!$1:$1))-1</f>
        <v>-1.9918764060644967E-2</v>
      </c>
      <c r="U278" s="473" t="str">
        <f>'Talnagögn | Numerical Data'!$E$171</f>
        <v>Grassland</v>
      </c>
      <c r="V278" s="468" cm="1">
        <f t="array" ref="V278">INDEX('Talnagögn | Numerical Data'!$1:$1048576,_xlfn.XMATCH($A278,'Talnagögn | Numerical Data'!$A:$A),_xlfn.XMATCH($A$1,'Talnagögn | Numerical Data'!$1:$1))</f>
        <v>5040.1391397011794</v>
      </c>
      <c r="W278" s="476">
        <f>$F278/$F$281</f>
        <v>0.81084363331904097</v>
      </c>
      <c r="X278" s="474" cm="1">
        <f t="array" ref="X278">INDEX('Talnagögn | Numerical Data'!$1:$1048576, _xlfn.XMATCH($A278,'Talnagögn | Numerical Data'!$A:$A), _xlfn.XMATCH($A$1,'Talnagögn | Numerical Data'!$1:$1))-INDEX('Talnagögn | Numerical Data'!$1:$1048576, _xlfn.XMATCH($A278,'Talnagögn | Numerical Data'!$A:$A), _xlfn.XMATCH($B$3,'Talnagögn | Numerical Data'!$1:$1))</f>
        <v>17.562407382859419</v>
      </c>
      <c r="Y278" s="478" cm="1">
        <f t="array" ref="Y278">INDEX('Talnagögn | Numerical Data'!$1:$1048576, _xlfn.XMATCH($A278,'Talnagögn | Numerical Data'!$A:$A), _xlfn.XMATCH($A$1,'Talnagögn | Numerical Data'!$1:$1))/INDEX('Talnagögn | Numerical Data'!$1:$1048576, _xlfn.XMATCH($A278,'Talnagögn | Numerical Data'!$A:$A), _xlfn.XMATCH($B$3,'Talnagögn | Numerical Data'!$1:$1))-1</f>
        <v>3.4966926975654733E-3</v>
      </c>
      <c r="Z278" s="468" cm="1">
        <f t="array" ref="Z278">INDEX('Talnagögn | Numerical Data'!$1:$1048576, _xlfn.XMATCH($A278,'Talnagögn | Numerical Data'!$A:$A), _xlfn.XMATCH($A$1,'Talnagögn | Numerical Data'!$1:$1))-INDEX('Talnagögn | Numerical Data'!$1:$1048576, _xlfn.XMATCH($A278,'Talnagögn | Numerical Data'!$A:$A), _xlfn.XMATCH($B$2,'Talnagögn | Numerical Data'!$1:$1))</f>
        <v>393.46459473908453</v>
      </c>
      <c r="AA278" s="471" cm="1">
        <f t="array" ref="AA278">INDEX('Talnagögn | Numerical Data'!$1:$1048576, _xlfn.XMATCH($A278,'Talnagögn | Numerical Data'!$A:$A), _xlfn.XMATCH($A$1,'Talnagögn | Numerical Data'!$1:$1))/INDEX('Talnagögn | Numerical Data'!$1:$1048576, _xlfn.XMATCH($A278,'Talnagögn | Numerical Data'!$A:$A), _xlfn.XMATCH($B$2,'Talnagögn | Numerical Data'!$1:$1))-1</f>
        <v>8.4676598486045807E-2</v>
      </c>
      <c r="AB278" s="471"/>
      <c r="AC278" s="473" t="str">
        <f>'Talnagögn | Numerical Data'!$E$171</f>
        <v>Grassland</v>
      </c>
      <c r="AD278" s="469" cm="1">
        <f t="array" ref="AD278">INDEX('Talnagögn | Numerical Data'!$1:$1048576, _xlfn.XMATCH($B278,'Talnagögn | Numerical Data'!$B:$B), _xlfn.XMATCH($B$4,'Talnagögn | Numerical Data'!$1:$1))-INDEX('Talnagögn | Numerical Data'!$1:$1048576, _xlfn.XMATCH($A278,'Talnagögn | Numerical Data'!$B:$B), _xlfn.XMATCH($B$2,'Talnagögn | Numerical Data'!$1:$1))</f>
        <v>-92.556013927704953</v>
      </c>
      <c r="AE278" s="905" cm="1">
        <f t="array" ref="AE278">INDEX('Talnagögn | Numerical Data'!$1:$1048576, _xlfn.XMATCH($B278,'Talnagögn | Numerical Data'!$B:$B), _xlfn.XMATCH($B$4,'Talnagögn | Numerical Data'!$1:$1))/INDEX('Talnagögn | Numerical Data'!$1:$1048576, _xlfn.XMATCH($A278,'Talnagögn | Numerical Data'!$B:$B), _xlfn.XMATCH($B$2,'Talnagögn | Numerical Data'!$1:$1))-1</f>
        <v>-1.9918764060644967E-2</v>
      </c>
    </row>
    <row r="279" spans="1:31" ht="22.35" customHeight="1" x14ac:dyDescent="0.4">
      <c r="A279" s="162" t="s">
        <v>80</v>
      </c>
      <c r="B279" s="44" t="s">
        <v>311</v>
      </c>
      <c r="C279" s="44" t="s">
        <v>45</v>
      </c>
      <c r="E279" s="473" t="str">
        <f>'Talnagögn | Numerical Data'!$D$172</f>
        <v>Votlendi</v>
      </c>
      <c r="F279" s="468" cm="1">
        <f t="array" ref="F279">INDEX('Talnagögn | Numerical Data'!$1:$1048576,_xlfn.XMATCH($A279,'Talnagögn | Numerical Data'!$A:$A),_xlfn.XMATCH($A$1,'Talnagögn | Numerical Data'!$1:$1))</f>
        <v>17.149632836863123</v>
      </c>
      <c r="G279" s="478">
        <f>$F279/$F$281</f>
        <v>2.7589854593486618E-3</v>
      </c>
      <c r="H279" s="902" cm="1">
        <f t="array" ref="H279">INDEX('Talnagögn | Numerical Data'!$1:$1048576, _xlfn.XMATCH($A279,'Talnagögn | Numerical Data'!$A:$A), _xlfn.XMATCH($A$1,'Talnagögn | Numerical Data'!$1:$1))-INDEX('Talnagögn | Numerical Data'!$1:$1048576, _xlfn.XMATCH($A279,'Talnagögn | Numerical Data'!$A:$A), _xlfn.XMATCH($B$3,'Talnagögn | Numerical Data'!$1:$1))</f>
        <v>1.15052177701358E-4</v>
      </c>
      <c r="I279" s="478" cm="1">
        <f t="array" ref="I279">INDEX('Talnagögn | Numerical Data'!$1:$1048576, _xlfn.XMATCH($A279,'Talnagögn | Numerical Data'!$A:$A), _xlfn.XMATCH($A$1,'Talnagögn | Numerical Data'!$1:$1))/INDEX('Talnagögn | Numerical Data'!$1:$1048576, _xlfn.XMATCH($A279,'Talnagögn | Numerical Data'!$A:$A), _xlfn.XMATCH($B$3,'Talnagögn | Numerical Data'!$1:$1))-1</f>
        <v>6.7087704240798018E-6</v>
      </c>
      <c r="J279" s="474" cm="1">
        <f t="array" ref="J279">INDEX('Talnagögn | Numerical Data'!$1:$1048576, _xlfn.XMATCH($A279,'Talnagögn | Numerical Data'!$A:$A), _xlfn.XMATCH($A$1,'Talnagögn | Numerical Data'!$1:$1))-INDEX('Talnagögn | Numerical Data'!$1:$1048576, _xlfn.XMATCH($A279,'Talnagögn | Numerical Data'!$A:$A), _xlfn.XMATCH($B$2,'Talnagögn | Numerical Data'!$1:$1))</f>
        <v>-2.2943038744601871</v>
      </c>
      <c r="K279" s="470" cm="1">
        <f t="array" ref="K279">INDEX('Talnagögn | Numerical Data'!$1:$1048576, _xlfn.XMATCH($A279,'Talnagögn | Numerical Data'!$A:$A), _xlfn.XMATCH($A$1,'Talnagögn | Numerical Data'!$1:$1))/INDEX('Talnagögn | Numerical Data'!$1:$1048576, _xlfn.XMATCH($A279,'Talnagögn | Numerical Data'!$A:$A), _xlfn.XMATCH($B$2,'Talnagögn | Numerical Data'!$1:$1))-1</f>
        <v>-0.11799585179291827</v>
      </c>
      <c r="M279" s="473" t="str">
        <f>'Talnagögn | Numerical Data'!$D$172</f>
        <v>Votlendi</v>
      </c>
      <c r="N279" s="469" cm="1">
        <f t="array" ref="N279">INDEX('Talnagögn | Numerical Data'!$1:$1048576, _xlfn.XMATCH($B279,'Talnagögn | Numerical Data'!$B:$B), _xlfn.XMATCH($B$4,'Talnagögn | Numerical Data'!$1:$1))-INDEX('Talnagögn | Numerical Data'!$1:$1048576, _xlfn.XMATCH($A279,'Talnagögn | Numerical Data'!$B:$B), _xlfn.XMATCH($B$2,'Talnagögn | Numerical Data'!$1:$1))</f>
        <v>51.094515468759489</v>
      </c>
      <c r="O279" s="470" cm="1">
        <f t="array" ref="O279">INDEX('Talnagögn | Numerical Data'!$1:$1048576, _xlfn.XMATCH($B279,'Talnagögn | Numerical Data'!$B:$B), _xlfn.XMATCH($B$4,'Talnagögn | Numerical Data'!$1:$1))/INDEX('Talnagögn | Numerical Data'!$1:$1048576, _xlfn.XMATCH($A279,'Talnagögn | Numerical Data'!$B:$B), _xlfn.XMATCH($B$2,'Talnagögn | Numerical Data'!$1:$1))-1</f>
        <v>2.6277865551271953</v>
      </c>
      <c r="U279" s="473" t="str">
        <f>'Talnagögn | Numerical Data'!$E$172</f>
        <v>Wetlands</v>
      </c>
      <c r="V279" s="468" cm="1">
        <f t="array" ref="V279">INDEX('Talnagögn | Numerical Data'!$1:$1048576,_xlfn.XMATCH($A279,'Talnagögn | Numerical Data'!$A:$A),_xlfn.XMATCH($A$1,'Talnagögn | Numerical Data'!$1:$1))</f>
        <v>17.149632836863123</v>
      </c>
      <c r="W279" s="478">
        <f>$F279/$F$281</f>
        <v>2.7589854593486618E-3</v>
      </c>
      <c r="X279" s="902" cm="1">
        <f t="array" ref="X279">INDEX('Talnagögn | Numerical Data'!$1:$1048576, _xlfn.XMATCH($A279,'Talnagögn | Numerical Data'!$A:$A), _xlfn.XMATCH($A$1,'Talnagögn | Numerical Data'!$1:$1))-INDEX('Talnagögn | Numerical Data'!$1:$1048576, _xlfn.XMATCH($A279,'Talnagögn | Numerical Data'!$A:$A), _xlfn.XMATCH($B$3,'Talnagögn | Numerical Data'!$1:$1))</f>
        <v>1.15052177701358E-4</v>
      </c>
      <c r="Y279" s="478" cm="1">
        <f t="array" ref="Y279">INDEX('Talnagögn | Numerical Data'!$1:$1048576, _xlfn.XMATCH($A279,'Talnagögn | Numerical Data'!$A:$A), _xlfn.XMATCH($A$1,'Talnagögn | Numerical Data'!$1:$1))/INDEX('Talnagögn | Numerical Data'!$1:$1048576, _xlfn.XMATCH($A279,'Talnagögn | Numerical Data'!$A:$A), _xlfn.XMATCH($B$3,'Talnagögn | Numerical Data'!$1:$1))-1</f>
        <v>6.7087704240798018E-6</v>
      </c>
      <c r="Z279" s="474" cm="1">
        <f t="array" ref="Z279">INDEX('Talnagögn | Numerical Data'!$1:$1048576, _xlfn.XMATCH($A279,'Talnagögn | Numerical Data'!$A:$A), _xlfn.XMATCH($A$1,'Talnagögn | Numerical Data'!$1:$1))-INDEX('Talnagögn | Numerical Data'!$1:$1048576, _xlfn.XMATCH($A279,'Talnagögn | Numerical Data'!$A:$A), _xlfn.XMATCH($B$2,'Talnagögn | Numerical Data'!$1:$1))</f>
        <v>-2.2943038744601871</v>
      </c>
      <c r="AA279" s="470" cm="1">
        <f t="array" ref="AA279">INDEX('Talnagögn | Numerical Data'!$1:$1048576, _xlfn.XMATCH($A279,'Talnagögn | Numerical Data'!$A:$A), _xlfn.XMATCH($A$1,'Talnagögn | Numerical Data'!$1:$1))/INDEX('Talnagögn | Numerical Data'!$1:$1048576, _xlfn.XMATCH($A279,'Talnagögn | Numerical Data'!$A:$A), _xlfn.XMATCH($B$2,'Talnagögn | Numerical Data'!$1:$1))-1</f>
        <v>-0.11799585179291827</v>
      </c>
      <c r="AB279" s="471"/>
      <c r="AC279" s="473" t="str">
        <f>'Talnagögn | Numerical Data'!$E$172</f>
        <v>Wetlands</v>
      </c>
      <c r="AD279" s="469" cm="1">
        <f t="array" ref="AD279">INDEX('Talnagögn | Numerical Data'!$1:$1048576, _xlfn.XMATCH($B279,'Talnagögn | Numerical Data'!$B:$B), _xlfn.XMATCH($B$4,'Talnagögn | Numerical Data'!$1:$1))-INDEX('Talnagögn | Numerical Data'!$1:$1048576, _xlfn.XMATCH($A279,'Talnagögn | Numerical Data'!$B:$B), _xlfn.XMATCH($B$2,'Talnagögn | Numerical Data'!$1:$1))</f>
        <v>51.094515468759489</v>
      </c>
      <c r="AE279" s="470" cm="1">
        <f t="array" ref="AE279">INDEX('Talnagögn | Numerical Data'!$1:$1048576, _xlfn.XMATCH($B279,'Talnagögn | Numerical Data'!$B:$B), _xlfn.XMATCH($B$4,'Talnagögn | Numerical Data'!$1:$1))/INDEX('Talnagögn | Numerical Data'!$1:$1048576, _xlfn.XMATCH($A279,'Talnagögn | Numerical Data'!$B:$B), _xlfn.XMATCH($B$2,'Talnagögn | Numerical Data'!$1:$1))-1</f>
        <v>2.6277865551271953</v>
      </c>
    </row>
    <row r="280" spans="1:31" ht="22.35" customHeight="1" x14ac:dyDescent="0.4">
      <c r="A280" s="162" t="s">
        <v>94</v>
      </c>
      <c r="B280" s="44" t="s">
        <v>312</v>
      </c>
      <c r="C280" s="44" t="s">
        <v>45</v>
      </c>
      <c r="E280" s="479" t="str">
        <f>'Talnagögn | Numerical Data'!$D$173</f>
        <v>Önnur losun</v>
      </c>
      <c r="F280" s="480" cm="1">
        <f t="array" ref="F280">INDEX('Talnagögn | Numerical Data'!$1:$1048576,_xlfn.XMATCH($A280,'Talnagögn | Numerical Data'!$A:$A),_xlfn.XMATCH($A$1,'Talnagögn | Numerical Data'!$1:$1))</f>
        <v>26.561501825801315</v>
      </c>
      <c r="G280" s="481">
        <f>$F280/$F$281</f>
        <v>4.2731408895429783E-3</v>
      </c>
      <c r="H280" s="482" cm="1">
        <f t="array" ref="H280">INDEX('Talnagögn | Numerical Data'!$1:$1048576, _xlfn.XMATCH($A280,'Talnagögn | Numerical Data'!$A:$A), _xlfn.XMATCH($A$1,'Talnagögn | Numerical Data'!$1:$1))-INDEX('Talnagögn | Numerical Data'!$1:$1048576, _xlfn.XMATCH($A280,'Talnagögn | Numerical Data'!$A:$A), _xlfn.XMATCH($B$3,'Talnagögn | Numerical Data'!$1:$1))</f>
        <v>1.5564309641695218</v>
      </c>
      <c r="I280" s="483" cm="1">
        <f t="array" ref="I280">INDEX('Talnagögn | Numerical Data'!$1:$1048576, _xlfn.XMATCH($A280,'Talnagögn | Numerical Data'!$A:$A), _xlfn.XMATCH($A$1,'Talnagögn | Numerical Data'!$1:$1))/INDEX('Talnagögn | Numerical Data'!$1:$1048576, _xlfn.XMATCH($A280,'Talnagögn | Numerical Data'!$A:$A), _xlfn.XMATCH($B$3,'Talnagögn | Numerical Data'!$1:$1))-1</f>
        <v>6.2244613213943589E-2</v>
      </c>
      <c r="J280" s="480" cm="1">
        <f t="array" ref="J280">INDEX('Talnagögn | Numerical Data'!$1:$1048576, _xlfn.XMATCH($A280,'Talnagögn | Numerical Data'!$A:$A), _xlfn.XMATCH($A$1,'Talnagögn | Numerical Data'!$1:$1))-INDEX('Talnagögn | Numerical Data'!$1:$1048576, _xlfn.XMATCH($A280,'Talnagögn | Numerical Data'!$A:$A), _xlfn.XMATCH($B$2,'Talnagögn | Numerical Data'!$1:$1))</f>
        <v>-31.473429608701736</v>
      </c>
      <c r="K280" s="484" cm="1">
        <f t="array" ref="K280">INDEX('Talnagögn | Numerical Data'!$1:$1048576, _xlfn.XMATCH($A280,'Talnagögn | Numerical Data'!$A:$A), _xlfn.XMATCH($A$1,'Talnagögn | Numerical Data'!$1:$1))/INDEX('Talnagögn | Numerical Data'!$1:$1048576, _xlfn.XMATCH($A280,'Talnagögn | Numerical Data'!$A:$A), _xlfn.XMATCH($B$2,'Talnagögn | Numerical Data'!$1:$1))-1</f>
        <v>-0.54231871789530683</v>
      </c>
      <c r="M280" s="479" t="str">
        <f>'Talnagögn | Numerical Data'!$D$173</f>
        <v>Önnur losun</v>
      </c>
      <c r="N280" s="489" cm="1">
        <f t="array" ref="N280">INDEX('Talnagögn | Numerical Data'!$1:$1048576, _xlfn.XMATCH($B280,'Talnagögn | Numerical Data'!$B:$B), _xlfn.XMATCH($B$4,'Talnagögn | Numerical Data'!$1:$1))-INDEX('Talnagögn | Numerical Data'!$1:$1048576, _xlfn.XMATCH($A280,'Talnagögn | Numerical Data'!$B:$B), _xlfn.XMATCH($B$2,'Talnagögn | Numerical Data'!$1:$1))</f>
        <v>-25.43677710224074</v>
      </c>
      <c r="O280" s="484" cm="1">
        <f t="array" ref="O280">INDEX('Talnagögn | Numerical Data'!$1:$1048576, _xlfn.XMATCH($B280,'Talnagögn | Numerical Data'!$B:$B), _xlfn.XMATCH($B$4,'Talnagögn | Numerical Data'!$1:$1))/INDEX('Talnagögn | Numerical Data'!$1:$1048576, _xlfn.XMATCH($A280,'Talnagögn | Numerical Data'!$B:$B), _xlfn.XMATCH($B$2,'Talnagögn | Numerical Data'!$1:$1))-1</f>
        <v>-0.43830114852376667</v>
      </c>
      <c r="U280" s="479" t="str">
        <f>'Talnagögn | Numerical Data'!$E$173</f>
        <v>Other Emissions</v>
      </c>
      <c r="V280" s="480" cm="1">
        <f t="array" ref="V280">INDEX('Talnagögn | Numerical Data'!$1:$1048576,_xlfn.XMATCH($A280,'Talnagögn | Numerical Data'!$A:$A),_xlfn.XMATCH($A$1,'Talnagögn | Numerical Data'!$1:$1))</f>
        <v>26.561501825801315</v>
      </c>
      <c r="W280" s="481">
        <f>$F280/$F$281</f>
        <v>4.2731408895429783E-3</v>
      </c>
      <c r="X280" s="482" cm="1">
        <f t="array" ref="X280">INDEX('Talnagögn | Numerical Data'!$1:$1048576, _xlfn.XMATCH($A280,'Talnagögn | Numerical Data'!$A:$A), _xlfn.XMATCH($A$1,'Talnagögn | Numerical Data'!$1:$1))-INDEX('Talnagögn | Numerical Data'!$1:$1048576, _xlfn.XMATCH($A280,'Talnagögn | Numerical Data'!$A:$A), _xlfn.XMATCH($B$3,'Talnagögn | Numerical Data'!$1:$1))</f>
        <v>1.5564309641695218</v>
      </c>
      <c r="Y280" s="483" cm="1">
        <f t="array" ref="Y280">INDEX('Talnagögn | Numerical Data'!$1:$1048576, _xlfn.XMATCH($A280,'Talnagögn | Numerical Data'!$A:$A), _xlfn.XMATCH($A$1,'Talnagögn | Numerical Data'!$1:$1))/INDEX('Talnagögn | Numerical Data'!$1:$1048576, _xlfn.XMATCH($A280,'Talnagögn | Numerical Data'!$A:$A), _xlfn.XMATCH($B$3,'Talnagögn | Numerical Data'!$1:$1))-1</f>
        <v>6.2244613213943589E-2</v>
      </c>
      <c r="Z280" s="480" cm="1">
        <f t="array" ref="Z280">INDEX('Talnagögn | Numerical Data'!$1:$1048576, _xlfn.XMATCH($A280,'Talnagögn | Numerical Data'!$A:$A), _xlfn.XMATCH($A$1,'Talnagögn | Numerical Data'!$1:$1))-INDEX('Talnagögn | Numerical Data'!$1:$1048576, _xlfn.XMATCH($A280,'Talnagögn | Numerical Data'!$A:$A), _xlfn.XMATCH($B$2,'Talnagögn | Numerical Data'!$1:$1))</f>
        <v>-31.473429608701736</v>
      </c>
      <c r="AA280" s="484" cm="1">
        <f t="array" ref="AA280">INDEX('Talnagögn | Numerical Data'!$1:$1048576, _xlfn.XMATCH($A280,'Talnagögn | Numerical Data'!$A:$A), _xlfn.XMATCH($A$1,'Talnagögn | Numerical Data'!$1:$1))/INDEX('Talnagögn | Numerical Data'!$1:$1048576, _xlfn.XMATCH($A280,'Talnagögn | Numerical Data'!$A:$A), _xlfn.XMATCH($B$2,'Talnagögn | Numerical Data'!$1:$1))-1</f>
        <v>-0.54231871789530683</v>
      </c>
      <c r="AB280" s="471"/>
      <c r="AC280" s="479" t="str">
        <f>'Talnagögn | Numerical Data'!$E$173</f>
        <v>Other Emissions</v>
      </c>
      <c r="AD280" s="489" cm="1">
        <f t="array" ref="AD280">INDEX('Talnagögn | Numerical Data'!$1:$1048576, _xlfn.XMATCH($B280,'Talnagögn | Numerical Data'!$B:$B), _xlfn.XMATCH($B$4,'Talnagögn | Numerical Data'!$1:$1))-INDEX('Talnagögn | Numerical Data'!$1:$1048576, _xlfn.XMATCH($A280,'Talnagögn | Numerical Data'!$B:$B), _xlfn.XMATCH($B$2,'Talnagögn | Numerical Data'!$1:$1))</f>
        <v>-25.43677710224074</v>
      </c>
      <c r="AE280" s="484" cm="1">
        <f t="array" ref="AE280">INDEX('Talnagögn | Numerical Data'!$1:$1048576, _xlfn.XMATCH($B280,'Talnagögn | Numerical Data'!$B:$B), _xlfn.XMATCH($B$4,'Talnagögn | Numerical Data'!$1:$1))/INDEX('Talnagögn | Numerical Data'!$1:$1048576, _xlfn.XMATCH($A280,'Talnagögn | Numerical Data'!$B:$B), _xlfn.XMATCH($B$2,'Talnagögn | Numerical Data'!$1:$1))-1</f>
        <v>-0.43830114852376667</v>
      </c>
    </row>
    <row r="281" spans="1:31" ht="24" customHeight="1" x14ac:dyDescent="0.4">
      <c r="A281" s="162" t="s">
        <v>42</v>
      </c>
      <c r="B281" s="162" t="s">
        <v>251</v>
      </c>
      <c r="C281" s="44" t="s">
        <v>45</v>
      </c>
      <c r="E281" s="485" t="s">
        <v>12</v>
      </c>
      <c r="F281" s="486" cm="1">
        <f t="array" ref="F281">INDEX('Talnagögn | Numerical Data'!$1:$1048576,_xlfn.XMATCH($A281,'Talnagögn | Numerical Data'!$A:$A),_xlfn.XMATCH($A$1,'Talnagögn | Numerical Data'!$1:$1))</f>
        <v>6215.9199783937211</v>
      </c>
      <c r="G281" s="487">
        <f>SUM(G276:G280)</f>
        <v>1</v>
      </c>
      <c r="H281" s="486" cm="1">
        <f t="array" ref="H281">INDEX('Talnagögn | Numerical Data'!$1:$1048576, _xlfn.XMATCH($A281,'Talnagögn | Numerical Data'!$A:$A), _xlfn.XMATCH($A$1,'Talnagögn | Numerical Data'!$1:$1))-INDEX('Talnagögn | Numerical Data'!$1:$1048576, _xlfn.XMATCH($A281,'Talnagögn | Numerical Data'!$A:$A), _xlfn.XMATCH($B$3,'Talnagögn | Numerical Data'!$1:$1))</f>
        <v>53.371435875341376</v>
      </c>
      <c r="I281" s="903" cm="1">
        <f t="array" ref="I281">INDEX('Talnagögn | Numerical Data'!$1:$1048576, _xlfn.XMATCH($A281,'Talnagögn | Numerical Data'!$A:$A), _xlfn.XMATCH($A$1,'Talnagögn | Numerical Data'!$1:$1))/INDEX('Talnagögn | Numerical Data'!$1:$1048576, _xlfn.XMATCH($A281,'Talnagögn | Numerical Data'!$A:$A), _xlfn.XMATCH($B$3,'Talnagögn | Numerical Data'!$1:$1))-1</f>
        <v>8.6606110292042349E-3</v>
      </c>
      <c r="J281" s="488" cm="1">
        <f t="array" ref="J281">INDEX('Talnagögn | Numerical Data'!$1:$1048576, _xlfn.XMATCH($A281,'Talnagögn | Numerical Data'!$A:$A), _xlfn.XMATCH($A$1,'Talnagögn | Numerical Data'!$1:$1))-INDEX('Talnagögn | Numerical Data'!$1:$1048576, _xlfn.XMATCH($A281,'Talnagögn | Numerical Data'!$A:$A), _xlfn.XMATCH($B$2,'Talnagögn | Numerical Data'!$1:$1))</f>
        <v>-433.14518301525823</v>
      </c>
      <c r="K281" s="904" cm="1">
        <f t="array" ref="K281">INDEX('Talnagögn | Numerical Data'!$1:$1048576, _xlfn.XMATCH($A281,'Talnagögn | Numerical Data'!$A:$A), _xlfn.XMATCH($A$1,'Talnagögn | Numerical Data'!$1:$1))/INDEX('Talnagögn | Numerical Data'!$1:$1048576, _xlfn.XMATCH($A281,'Talnagögn | Numerical Data'!$A:$A), _xlfn.XMATCH($B$2,'Talnagögn | Numerical Data'!$1:$1))-1</f>
        <v>-6.5143771718349619E-2</v>
      </c>
      <c r="M281" s="485" t="s">
        <v>12</v>
      </c>
      <c r="N281" s="490" cm="1">
        <f t="array" ref="N281">INDEX('Talnagögn | Numerical Data'!$1:$1048576, _xlfn.XMATCH($B281,'Talnagögn | Numerical Data'!$B:$B), _xlfn.XMATCH($B$4,'Talnagögn | Numerical Data'!$1:$1))-INDEX('Talnagögn | Numerical Data'!$1:$1048576, _xlfn.XMATCH($A281,'Talnagögn | Numerical Data'!$B:$B), _xlfn.XMATCH($B$2,'Talnagögn | Numerical Data'!$1:$1))</f>
        <v>-1146.4701730568468</v>
      </c>
      <c r="O281" s="491" cm="1">
        <f t="array" ref="O281">INDEX('Talnagögn | Numerical Data'!$1:$1048576, _xlfn.XMATCH($B281,'Talnagögn | Numerical Data'!$B:$B), _xlfn.XMATCH($B$4,'Talnagögn | Numerical Data'!$1:$1))/INDEX('Talnagögn | Numerical Data'!$1:$1048576, _xlfn.XMATCH($A281,'Talnagögn | Numerical Data'!$B:$B), _xlfn.XMATCH($B$2,'Talnagögn | Numerical Data'!$1:$1))-1</f>
        <v>-0.17242576892025863</v>
      </c>
      <c r="U281" s="485" t="s">
        <v>158</v>
      </c>
      <c r="V281" s="486" cm="1">
        <f t="array" ref="V281">INDEX('Talnagögn | Numerical Data'!$1:$1048576,_xlfn.XMATCH($A281,'Talnagögn | Numerical Data'!$A:$A),_xlfn.XMATCH($A$1,'Talnagögn | Numerical Data'!$1:$1))</f>
        <v>6215.9199783937211</v>
      </c>
      <c r="W281" s="487">
        <f>SUM(W276:W280)</f>
        <v>1</v>
      </c>
      <c r="X281" s="486" cm="1">
        <f t="array" ref="X281">INDEX('Talnagögn | Numerical Data'!$1:$1048576, _xlfn.XMATCH($A281,'Talnagögn | Numerical Data'!$A:$A), _xlfn.XMATCH($A$1,'Talnagögn | Numerical Data'!$1:$1))-INDEX('Talnagögn | Numerical Data'!$1:$1048576, _xlfn.XMATCH($A281,'Talnagögn | Numerical Data'!$A:$A), _xlfn.XMATCH($B$3,'Talnagögn | Numerical Data'!$1:$1))</f>
        <v>53.371435875341376</v>
      </c>
      <c r="Y281" s="903" cm="1">
        <f t="array" ref="Y281">INDEX('Talnagögn | Numerical Data'!$1:$1048576, _xlfn.XMATCH($A281,'Talnagögn | Numerical Data'!$A:$A), _xlfn.XMATCH($A$1,'Talnagögn | Numerical Data'!$1:$1))/INDEX('Talnagögn | Numerical Data'!$1:$1048576, _xlfn.XMATCH($A281,'Talnagögn | Numerical Data'!$A:$A), _xlfn.XMATCH($B$3,'Talnagögn | Numerical Data'!$1:$1))-1</f>
        <v>8.6606110292042349E-3</v>
      </c>
      <c r="Z281" s="488" cm="1">
        <f t="array" ref="Z281">INDEX('Talnagögn | Numerical Data'!$1:$1048576, _xlfn.XMATCH($A281,'Talnagögn | Numerical Data'!$A:$A), _xlfn.XMATCH($A$1,'Talnagögn | Numerical Data'!$1:$1))-INDEX('Talnagögn | Numerical Data'!$1:$1048576, _xlfn.XMATCH($A281,'Talnagögn | Numerical Data'!$A:$A), _xlfn.XMATCH($B$2,'Talnagögn | Numerical Data'!$1:$1))</f>
        <v>-433.14518301525823</v>
      </c>
      <c r="AA281" s="904" cm="1">
        <f t="array" ref="AA281">INDEX('Talnagögn | Numerical Data'!$1:$1048576, _xlfn.XMATCH($A281,'Talnagögn | Numerical Data'!$A:$A), _xlfn.XMATCH($A$1,'Talnagögn | Numerical Data'!$1:$1))/INDEX('Talnagögn | Numerical Data'!$1:$1048576, _xlfn.XMATCH($A281,'Talnagögn | Numerical Data'!$A:$A), _xlfn.XMATCH($B$2,'Talnagögn | Numerical Data'!$1:$1))-1</f>
        <v>-6.5143771718349619E-2</v>
      </c>
      <c r="AB281" s="471"/>
      <c r="AC281" s="485" t="s">
        <v>158</v>
      </c>
      <c r="AD281" s="490" cm="1">
        <f t="array" ref="AD281">INDEX('Talnagögn | Numerical Data'!$1:$1048576, _xlfn.XMATCH($B281,'Talnagögn | Numerical Data'!$B:$B), _xlfn.XMATCH($B$4,'Talnagögn | Numerical Data'!$1:$1))-INDEX('Talnagögn | Numerical Data'!$1:$1048576, _xlfn.XMATCH($A281,'Talnagögn | Numerical Data'!$B:$B), _xlfn.XMATCH($B$2,'Talnagögn | Numerical Data'!$1:$1))</f>
        <v>-1146.4701730568468</v>
      </c>
      <c r="AE281" s="491" cm="1">
        <f t="array" ref="AE281">INDEX('Talnagögn | Numerical Data'!$1:$1048576, _xlfn.XMATCH($B281,'Talnagögn | Numerical Data'!$B:$B), _xlfn.XMATCH($B$4,'Talnagögn | Numerical Data'!$1:$1))/INDEX('Talnagögn | Numerical Data'!$1:$1048576, _xlfn.XMATCH($A281,'Talnagögn | Numerical Data'!$B:$B), _xlfn.XMATCH($B$2,'Talnagögn | Numerical Data'!$1:$1))-1</f>
        <v>-0.17242576892025863</v>
      </c>
    </row>
    <row r="282" spans="1:31" x14ac:dyDescent="0.4">
      <c r="AB282" s="471"/>
    </row>
    <row r="283" spans="1:31" x14ac:dyDescent="0.4">
      <c r="AB283" s="471"/>
    </row>
    <row r="305" spans="1:30" s="494" customFormat="1" ht="27" customHeight="1" x14ac:dyDescent="0.4">
      <c r="A305" s="919"/>
      <c r="B305" s="919"/>
      <c r="C305" s="919"/>
      <c r="E305" s="1057" t="str">
        <f>$E$42</f>
        <v>SÖGULEG LOSUN</v>
      </c>
      <c r="F305" s="1057"/>
      <c r="G305" s="1057"/>
      <c r="H305" s="1057"/>
      <c r="I305" s="1057"/>
      <c r="J305" s="1057"/>
      <c r="K305" s="1057"/>
      <c r="L305" s="1057"/>
      <c r="M305" s="1057"/>
      <c r="N305" s="1057"/>
      <c r="O305" s="1057"/>
      <c r="P305" s="1057"/>
      <c r="Q305" s="1057"/>
      <c r="R305" s="1057"/>
      <c r="S305" s="1058"/>
      <c r="T305" s="1057"/>
      <c r="U305" s="1057" t="str">
        <f>$U$42</f>
        <v>HISTORICAL EMISSIONS</v>
      </c>
      <c r="V305" s="495"/>
      <c r="X305" s="495"/>
      <c r="Z305" s="495"/>
      <c r="AD305" s="495"/>
    </row>
    <row r="307" spans="1:30" x14ac:dyDescent="0.4">
      <c r="Z307" s="674"/>
      <c r="AA307" s="886"/>
    </row>
    <row r="328" spans="1:30" s="494" customFormat="1" ht="27" customHeight="1" x14ac:dyDescent="0.4">
      <c r="A328" s="919"/>
      <c r="B328" s="919"/>
      <c r="C328" s="919"/>
      <c r="E328" s="1057" t="str">
        <f>$E$66</f>
        <v>LOSUNARSPÁ: SVIÐSMYND BYGGÐ Á AÐGERÐUM STJÓRNVALDA</v>
      </c>
      <c r="F328" s="1057"/>
      <c r="G328" s="1057"/>
      <c r="H328" s="1057"/>
      <c r="I328" s="1057"/>
      <c r="J328" s="1057"/>
      <c r="K328" s="1057"/>
      <c r="L328" s="1057"/>
      <c r="M328" s="1057"/>
      <c r="N328" s="1057"/>
      <c r="O328" s="1057"/>
      <c r="P328" s="1057"/>
      <c r="Q328" s="1057"/>
      <c r="R328" s="1057"/>
      <c r="S328" s="1058"/>
      <c r="T328" s="1057"/>
      <c r="U328" s="1057" t="str">
        <f>$U$66</f>
        <v>EMISSION PROJECTIONS: GOVERNMENT POLICY-BASED SCENARIO</v>
      </c>
      <c r="V328" s="495"/>
      <c r="X328" s="495"/>
      <c r="Z328" s="495"/>
      <c r="AD328" s="495"/>
    </row>
    <row r="329" spans="1:30" x14ac:dyDescent="0.4">
      <c r="B329" s="920"/>
      <c r="C329" s="920"/>
      <c r="D329" s="225" t="s">
        <v>45</v>
      </c>
      <c r="V329" s="37"/>
      <c r="X329" s="37"/>
      <c r="Z329" s="37"/>
      <c r="AD329" s="37"/>
    </row>
    <row r="330" spans="1:30" x14ac:dyDescent="0.4">
      <c r="B330" s="920"/>
      <c r="C330" s="920"/>
      <c r="D330" s="225" t="s">
        <v>45</v>
      </c>
      <c r="V330" s="37"/>
      <c r="X330" s="37"/>
      <c r="Z330" s="37"/>
      <c r="AD330" s="37"/>
    </row>
    <row r="331" spans="1:30" s="7" customFormat="1" x14ac:dyDescent="0.4">
      <c r="A331" s="47"/>
      <c r="B331" s="920"/>
      <c r="C331" s="920"/>
      <c r="S331" s="197"/>
    </row>
    <row r="332" spans="1:30" s="7" customFormat="1" x14ac:dyDescent="0.4">
      <c r="A332" s="47"/>
      <c r="B332" s="920"/>
      <c r="C332" s="920"/>
      <c r="S332" s="197"/>
    </row>
    <row r="333" spans="1:30" s="7" customFormat="1" x14ac:dyDescent="0.4">
      <c r="A333" s="47"/>
      <c r="B333" s="920"/>
      <c r="C333" s="920"/>
      <c r="S333" s="197"/>
    </row>
    <row r="334" spans="1:30" s="7" customFormat="1" x14ac:dyDescent="0.4">
      <c r="A334" s="47"/>
      <c r="B334" s="920"/>
      <c r="C334" s="920"/>
      <c r="S334" s="197"/>
    </row>
    <row r="335" spans="1:30" s="7" customFormat="1" x14ac:dyDescent="0.4">
      <c r="A335" s="47"/>
      <c r="B335" s="103"/>
      <c r="C335" s="920"/>
      <c r="S335" s="197"/>
    </row>
    <row r="336" spans="1:30" s="7" customFormat="1" x14ac:dyDescent="0.4">
      <c r="A336" s="47"/>
      <c r="B336" s="103"/>
      <c r="C336" s="920"/>
      <c r="S336" s="197"/>
    </row>
    <row r="337" spans="1:19" s="7" customFormat="1" x14ac:dyDescent="0.4">
      <c r="A337" s="47"/>
      <c r="B337" s="920"/>
      <c r="C337" s="920"/>
      <c r="S337" s="197"/>
    </row>
    <row r="338" spans="1:19" s="7" customFormat="1" x14ac:dyDescent="0.4">
      <c r="A338" s="47"/>
      <c r="B338" s="920"/>
      <c r="C338" s="920"/>
      <c r="S338" s="197"/>
    </row>
    <row r="339" spans="1:19" s="7" customFormat="1" x14ac:dyDescent="0.4">
      <c r="A339" s="47"/>
      <c r="B339" s="920"/>
      <c r="C339" s="920"/>
      <c r="S339" s="197"/>
    </row>
    <row r="340" spans="1:19" s="7" customFormat="1" x14ac:dyDescent="0.4">
      <c r="A340" s="47"/>
      <c r="B340" s="920"/>
      <c r="C340" s="920"/>
      <c r="S340" s="197"/>
    </row>
    <row r="341" spans="1:19" s="7" customFormat="1" x14ac:dyDescent="0.4">
      <c r="A341" s="47"/>
      <c r="B341" s="920"/>
      <c r="C341" s="920"/>
      <c r="S341" s="197"/>
    </row>
    <row r="342" spans="1:19" s="7" customFormat="1" x14ac:dyDescent="0.4">
      <c r="A342" s="47"/>
      <c r="B342" s="920"/>
      <c r="C342" s="920"/>
      <c r="S342" s="197"/>
    </row>
    <row r="343" spans="1:19" s="7" customFormat="1" x14ac:dyDescent="0.4">
      <c r="A343" s="47"/>
      <c r="B343" s="920"/>
      <c r="C343" s="920"/>
      <c r="S343" s="197"/>
    </row>
    <row r="344" spans="1:19" s="7" customFormat="1" x14ac:dyDescent="0.4">
      <c r="A344" s="47"/>
      <c r="B344" s="920"/>
      <c r="C344" s="920"/>
      <c r="S344" s="197"/>
    </row>
    <row r="345" spans="1:19" s="7" customFormat="1" x14ac:dyDescent="0.4">
      <c r="A345" s="47"/>
      <c r="B345" s="920"/>
      <c r="C345" s="920"/>
      <c r="S345" s="197"/>
    </row>
    <row r="346" spans="1:19" s="7" customFormat="1" x14ac:dyDescent="0.4">
      <c r="A346" s="47"/>
      <c r="B346" s="920"/>
      <c r="C346" s="920"/>
      <c r="S346" s="197"/>
    </row>
    <row r="347" spans="1:19" s="7" customFormat="1" x14ac:dyDescent="0.4">
      <c r="A347" s="47"/>
      <c r="B347" s="920"/>
      <c r="C347" s="920"/>
      <c r="S347" s="197"/>
    </row>
    <row r="348" spans="1:19" s="7" customFormat="1" x14ac:dyDescent="0.4">
      <c r="A348" s="47"/>
      <c r="B348" s="920"/>
      <c r="C348" s="920"/>
      <c r="S348" s="197"/>
    </row>
    <row r="349" spans="1:19" s="7" customFormat="1" x14ac:dyDescent="0.4">
      <c r="A349" s="47"/>
      <c r="B349" s="920"/>
      <c r="C349" s="920"/>
      <c r="S349" s="197"/>
    </row>
    <row r="354" spans="1:31" s="1158" customFormat="1" ht="83.25" customHeight="1" x14ac:dyDescent="0.4">
      <c r="A354" s="1157"/>
      <c r="B354" s="1157"/>
      <c r="C354" s="1157"/>
      <c r="E354" s="1159" t="s">
        <v>371</v>
      </c>
      <c r="S354" s="1160"/>
      <c r="U354" s="1159" t="s">
        <v>372</v>
      </c>
      <c r="V354" s="1161"/>
      <c r="X354" s="1161"/>
      <c r="Z354" s="1161"/>
      <c r="AD354" s="1161"/>
    </row>
    <row r="356" spans="1:31" ht="52.2" customHeight="1" x14ac:dyDescent="0.4">
      <c r="C356" s="44" t="s">
        <v>45</v>
      </c>
      <c r="D356" s="36" t="s">
        <v>45</v>
      </c>
      <c r="E356" s="1179" t="str">
        <f>"STAÐAN ÁRIÐ "&amp;$A$1</f>
        <v>STAÐAN ÁRIÐ 2024</v>
      </c>
      <c r="F356" s="1187"/>
      <c r="G356" s="1188"/>
      <c r="H356" s="1188"/>
      <c r="I356" s="1188"/>
      <c r="J356" s="1188"/>
      <c r="K356" s="1188"/>
      <c r="L356" s="507"/>
      <c r="M356" s="1179" t="s">
        <v>365</v>
      </c>
      <c r="N356" s="1189" t="str">
        <f>$N$5</f>
        <v>Áætluð breyting í losun milli 2005 og 2030</v>
      </c>
      <c r="O356" s="1190"/>
      <c r="U356" s="1179" t="str">
        <f>$A$1&amp;" EMISSIONS"</f>
        <v>2024 EMISSIONS</v>
      </c>
      <c r="V356" s="1211"/>
      <c r="W356" s="1212"/>
      <c r="X356" s="1212"/>
      <c r="Y356" s="1212"/>
      <c r="Z356" s="1212"/>
      <c r="AA356" s="1212"/>
      <c r="AB356" s="507"/>
      <c r="AC356" s="1179" t="s">
        <v>364</v>
      </c>
      <c r="AD356" s="1189" t="str">
        <f>$AD$5</f>
        <v>Estimated change in emissions between 2005 and 2030</v>
      </c>
      <c r="AE356" s="1190"/>
    </row>
    <row r="357" spans="1:31" x14ac:dyDescent="0.4">
      <c r="E357" s="1179"/>
      <c r="F357" s="1204" t="str">
        <f>$F$6</f>
        <v>Losun 2024</v>
      </c>
      <c r="G357" s="1205"/>
      <c r="H357" s="1205" t="str">
        <f>$H$6</f>
        <v>Breyting frá 2023</v>
      </c>
      <c r="I357" s="1206"/>
      <c r="J357" s="1205" t="str">
        <f>$J$6</f>
        <v>Breyting frá 2005</v>
      </c>
      <c r="K357" s="1205"/>
      <c r="L357" s="507"/>
      <c r="M357" s="1179"/>
      <c r="N357" s="1191" t="str">
        <f>$N$6</f>
        <v>Sviðsmynd byggð á aðgerðum stjórvalda</v>
      </c>
      <c r="O357" s="1192"/>
      <c r="U357" s="1179"/>
      <c r="V357" s="1204" t="str">
        <f>$V$6</f>
        <v>Emissions in 2024</v>
      </c>
      <c r="W357" s="1205"/>
      <c r="X357" s="1205" t="str">
        <f>$X$6</f>
        <v>Change from 2023</v>
      </c>
      <c r="Y357" s="1206"/>
      <c r="Z357" s="1205" t="str">
        <f>$Z$6</f>
        <v>Change from 2005</v>
      </c>
      <c r="AA357" s="1205"/>
      <c r="AB357" s="507"/>
      <c r="AC357" s="1179"/>
      <c r="AD357" s="1191" t="str">
        <f>$AD$6</f>
        <v>Government policy-based scenario</v>
      </c>
      <c r="AE357" s="1192"/>
    </row>
    <row r="358" spans="1:31" ht="24.6" customHeight="1" thickBot="1" x14ac:dyDescent="0.45">
      <c r="E358" s="1179"/>
      <c r="F358" s="506" t="str">
        <f>$F$7</f>
        <v>Þús. tonn CO₂-íg.</v>
      </c>
      <c r="G358" s="520" t="s">
        <v>4</v>
      </c>
      <c r="H358" s="520" t="str">
        <f>$F$7</f>
        <v>Þús. tonn CO₂-íg.</v>
      </c>
      <c r="I358" s="521" t="s">
        <v>4</v>
      </c>
      <c r="J358" s="506" t="str">
        <f>$F$7</f>
        <v>Þús. tonn CO₂-íg.</v>
      </c>
      <c r="K358" s="506" t="s">
        <v>4</v>
      </c>
      <c r="L358" s="507"/>
      <c r="M358" s="1180"/>
      <c r="N358" s="506" t="str">
        <f>$F$7</f>
        <v>Þús. tonn CO₂-íg.</v>
      </c>
      <c r="O358" s="506" t="s">
        <v>4</v>
      </c>
      <c r="U358" s="1179"/>
      <c r="V358" s="506" t="str">
        <f>$V$7</f>
        <v>Thousand tons CO₂e</v>
      </c>
      <c r="W358" s="520" t="s">
        <v>4</v>
      </c>
      <c r="X358" s="520" t="str">
        <f>$V$7</f>
        <v>Thousand tons CO₂e</v>
      </c>
      <c r="Y358" s="521" t="s">
        <v>4</v>
      </c>
      <c r="Z358" s="506" t="str">
        <f>$V$7</f>
        <v>Thousand tons CO₂e</v>
      </c>
      <c r="AA358" s="506" t="s">
        <v>4</v>
      </c>
      <c r="AB358" s="507"/>
      <c r="AC358" s="1180"/>
      <c r="AD358" s="506" t="str">
        <f>$V$7</f>
        <v>Thousand tons CO₂e</v>
      </c>
      <c r="AE358" s="506" t="s">
        <v>4</v>
      </c>
    </row>
    <row r="359" spans="1:31" ht="30" customHeight="1" thickTop="1" x14ac:dyDescent="0.4">
      <c r="A359" s="47" t="s">
        <v>89</v>
      </c>
      <c r="B359" s="162" t="s">
        <v>351</v>
      </c>
      <c r="C359" s="162" t="s">
        <v>45</v>
      </c>
      <c r="D359" s="36" t="s">
        <v>45</v>
      </c>
      <c r="E359" s="510" t="str">
        <f>'Talnagögn | Numerical Data'!$D$260</f>
        <v>Eldsneytisbruni, staðbundinn iðnaður</v>
      </c>
      <c r="F359" s="499" cm="1">
        <f t="array" ref="F359">INDEX('Talnagögn | Numerical Data'!$1:$1048576, _xlfn.XMATCH($A359,'Talnagögn | Numerical Data'!$A:$A), _xlfn.XMATCH($A$1,'Talnagögn | Numerical Data'!$1:$1))</f>
        <v>6.230714396192325</v>
      </c>
      <c r="G359" s="508">
        <f>F359/$F$362</f>
        <v>3.2981505987295504E-3</v>
      </c>
      <c r="H359" s="500" cm="1">
        <f t="array" ref="H359">INDEX('Talnagögn | Numerical Data'!$1:$1048576, _xlfn.XMATCH($A359,'Talnagögn | Numerical Data'!$A:$A), _xlfn.XMATCH($A$1,'Talnagögn | Numerical Data'!$1:$1))-INDEX('Talnagögn | Numerical Data'!$1:$1048576, _xlfn.XMATCH($A359,'Talnagögn | Numerical Data'!$A:$A), _xlfn.XMATCH($B$3,'Talnagögn | Numerical Data'!$1:$1))</f>
        <v>0.7041342337364922</v>
      </c>
      <c r="I359" s="509" cm="1">
        <f t="array" ref="I359">IFERROR(INDEX('Talnagögn | Numerical Data'!$1:$1048576, _xlfn.XMATCH($A359,'Talnagögn | Numerical Data'!$A:$A), _xlfn.XMATCH($A$1,'Talnagögn | Numerical Data'!$1:$1))/INDEX('Talnagögn | Numerical Data'!$1:$1048576, _xlfn.XMATCH($A359,'Talnagögn | Numerical Data'!$A:$A), _xlfn.XMATCH($B$3,'Talnagögn | Numerical Data'!$1:$1))-1,"—")</f>
        <v>0.12740867101140507</v>
      </c>
      <c r="J359" s="501" cm="1">
        <f t="array" ref="J359">INDEX('Talnagögn | Numerical Data'!$1:$1048576, _xlfn.XMATCH($A359,'Talnagögn | Numerical Data'!$A:$A), _xlfn.XMATCH($A$1,'Talnagögn | Numerical Data'!$1:$1))-INDEX('Talnagögn | Numerical Data'!$1:$1048576, _xlfn.XMATCH($A359,'Talnagögn | Numerical Data'!$A:$A), _xlfn.XMATCH($B$2,'Talnagögn | Numerical Data'!$1:$1))</f>
        <v>-25.007770523107673</v>
      </c>
      <c r="K359" s="502" cm="1">
        <f t="array" ref="K359">IFERROR(INDEX('Talnagögn | Numerical Data'!$1:$1048576, _xlfn.XMATCH($A359,'Talnagögn | Numerical Data'!$A:$A), _xlfn.XMATCH($A$1,'Talnagögn | Numerical Data'!$1:$1))/INDEX('Talnagögn | Numerical Data'!$1:$1048576, _xlfn.XMATCH($A359,'Talnagögn | Numerical Data'!$A:$A), _xlfn.XMATCH($B$2,'Talnagögn | Numerical Data'!$1:$1))-1,"—")</f>
        <v>-0.80054364312838944</v>
      </c>
      <c r="L359" s="502"/>
      <c r="M359" s="510" t="str">
        <f>'Talnagögn | Numerical Data'!$D$260</f>
        <v>Eldsneytisbruni, staðbundinn iðnaður</v>
      </c>
      <c r="N359" s="501" cm="1">
        <f t="array" ref="N359">INDEX('Talnagögn | Numerical Data'!$1:$1048576, _xlfn.XMATCH($B359,'Talnagögn | Numerical Data'!$B:$B), _xlfn.XMATCH($B$4,'Talnagögn | Numerical Data'!$1:$1))-INDEX('Talnagögn | Numerical Data'!$1:$1048576, _xlfn.XMATCH($A359,'Talnagögn | Numerical Data'!$A:$A), _xlfn.XMATCH($B$2,'Talnagögn | Numerical Data'!$1:$1))</f>
        <v>-25.950056948534076</v>
      </c>
      <c r="O359" s="503" cm="1">
        <f t="array" ref="O359">INDEX('Talnagögn | Numerical Data'!$1:$1048576, _xlfn.XMATCH($B359,'Talnagögn | Numerical Data'!$B:$B), _xlfn.XMATCH($B$4,'Talnagögn | Numerical Data'!$1:$1))/INDEX('Talnagögn | Numerical Data'!$1:$1048576, _xlfn.XMATCH($A359,'Talnagögn | Numerical Data'!$A:$A), _xlfn.XMATCH($B$2,'Talnagögn | Numerical Data'!$1:$1))-1</f>
        <v>-0.83070792375405555</v>
      </c>
      <c r="U359" s="510" t="str">
        <f>'Talnagögn | Numerical Data'!$E$260</f>
        <v>Fuel Combustion, Stationary Industry</v>
      </c>
      <c r="V359" s="499" cm="1">
        <f t="array" ref="V359">INDEX('Talnagögn | Numerical Data'!$1:$1048576, _xlfn.XMATCH($A359,'Talnagögn | Numerical Data'!$A:$A), _xlfn.XMATCH($A$1,'Talnagögn | Numerical Data'!$1:$1))</f>
        <v>6.230714396192325</v>
      </c>
      <c r="W359" s="508">
        <f>V359/$F$362</f>
        <v>3.2981505987295504E-3</v>
      </c>
      <c r="X359" s="500" cm="1">
        <f t="array" ref="X359">INDEX('Talnagögn | Numerical Data'!$1:$1048576, _xlfn.XMATCH($A359,'Talnagögn | Numerical Data'!$A:$A), _xlfn.XMATCH($A$1,'Talnagögn | Numerical Data'!$1:$1))-INDEX('Talnagögn | Numerical Data'!$1:$1048576, _xlfn.XMATCH($A359,'Talnagögn | Numerical Data'!$A:$A), _xlfn.XMATCH($B$3,'Talnagögn | Numerical Data'!$1:$1))</f>
        <v>0.7041342337364922</v>
      </c>
      <c r="Y359" s="509" cm="1">
        <f t="array" ref="Y359">IFERROR(INDEX('Talnagögn | Numerical Data'!$1:$1048576, _xlfn.XMATCH($A359,'Talnagögn | Numerical Data'!$A:$A), _xlfn.XMATCH($A$1,'Talnagögn | Numerical Data'!$1:$1))/INDEX('Talnagögn | Numerical Data'!$1:$1048576, _xlfn.XMATCH($A359,'Talnagögn | Numerical Data'!$A:$A), _xlfn.XMATCH($B$3,'Talnagögn | Numerical Data'!$1:$1))-1,"—")</f>
        <v>0.12740867101140507</v>
      </c>
      <c r="Z359" s="501" cm="1">
        <f t="array" ref="Z359">INDEX('Talnagögn | Numerical Data'!$1:$1048576, _xlfn.XMATCH($A359,'Talnagögn | Numerical Data'!$A:$A), _xlfn.XMATCH($A$1,'Talnagögn | Numerical Data'!$1:$1))-INDEX('Talnagögn | Numerical Data'!$1:$1048576, _xlfn.XMATCH($A359,'Talnagögn | Numerical Data'!$A:$A), _xlfn.XMATCH($B$2,'Talnagögn | Numerical Data'!$1:$1))</f>
        <v>-25.007770523107673</v>
      </c>
      <c r="AA359" s="502" cm="1">
        <f t="array" ref="AA359">IFERROR(INDEX('Talnagögn | Numerical Data'!$1:$1048576, _xlfn.XMATCH($A359,'Talnagögn | Numerical Data'!$A:$A), _xlfn.XMATCH($A$1,'Talnagögn | Numerical Data'!$1:$1))/INDEX('Talnagögn | Numerical Data'!$1:$1048576, _xlfn.XMATCH($A359,'Talnagögn | Numerical Data'!$A:$A), _xlfn.XMATCH($B$2,'Talnagögn | Numerical Data'!$1:$1))-1,"—")</f>
        <v>-0.80054364312838944</v>
      </c>
      <c r="AB359" s="502"/>
      <c r="AC359" s="510" t="str">
        <f>'Talnagögn | Numerical Data'!$E$260</f>
        <v>Fuel Combustion, Stationary Industry</v>
      </c>
      <c r="AD359" s="501" cm="1">
        <f t="array" ref="AD359">INDEX('Talnagögn | Numerical Data'!$1:$1048576, _xlfn.XMATCH($B359,'Talnagögn | Numerical Data'!$B:$B), _xlfn.XMATCH($B$4,'Talnagögn | Numerical Data'!$1:$1))-INDEX('Talnagögn | Numerical Data'!$1:$1048576, _xlfn.XMATCH($A359,'Talnagögn | Numerical Data'!$A:$A), _xlfn.XMATCH($B$2,'Talnagögn | Numerical Data'!$1:$1))</f>
        <v>-25.950056948534076</v>
      </c>
      <c r="AE359" s="503" cm="1">
        <f t="array" ref="AE359">INDEX('Talnagögn | Numerical Data'!$1:$1048576, _xlfn.XMATCH($B359,'Talnagögn | Numerical Data'!$B:$B), _xlfn.XMATCH($B$4,'Talnagögn | Numerical Data'!$1:$1))/INDEX('Talnagögn | Numerical Data'!$1:$1048576, _xlfn.XMATCH($A359,'Talnagögn | Numerical Data'!$A:$A), _xlfn.XMATCH($B$2,'Talnagögn | Numerical Data'!$1:$1))-1</f>
        <v>-0.83070792375405555</v>
      </c>
    </row>
    <row r="360" spans="1:31" ht="21" customHeight="1" x14ac:dyDescent="0.4">
      <c r="A360" s="162" t="s">
        <v>391</v>
      </c>
      <c r="B360" s="162" t="s">
        <v>400</v>
      </c>
      <c r="C360" s="162" t="s">
        <v>45</v>
      </c>
      <c r="D360" s="36" t="s">
        <v>45</v>
      </c>
      <c r="E360" s="510" t="str">
        <f>'Talnagögn | Numerical Data'!$D$261</f>
        <v>Kísil- og kísilmálmframleiðsla</v>
      </c>
      <c r="F360" s="501" cm="1">
        <f t="array" ref="F360">INDEX('Talnagögn | Numerical Data'!$1:$1048576, _xlfn.XMATCH($A360,'Talnagögn | Numerical Data'!$A:$A), _xlfn.XMATCH($A$1,'Talnagögn | Numerical Data'!$1:$1))</f>
        <v>522.51012450550002</v>
      </c>
      <c r="G360" s="509">
        <f>F360/$F$362</f>
        <v>0.27658418768692228</v>
      </c>
      <c r="H360" s="501" cm="1">
        <f t="array" ref="H360">INDEX('Talnagögn | Numerical Data'!$1:$1048576, _xlfn.XMATCH($A360,'Talnagögn | Numerical Data'!$A:$A), _xlfn.XMATCH($A$1,'Talnagögn | Numerical Data'!$1:$1))-INDEX('Talnagögn | Numerical Data'!$1:$1048576, _xlfn.XMATCH($A360,'Talnagögn | Numerical Data'!$A:$A), _xlfn.XMATCH($B$3,'Talnagögn | Numerical Data'!$1:$1))</f>
        <v>118.1576918431835</v>
      </c>
      <c r="I360" s="509" cm="1">
        <f t="array" ref="I360">IFERROR(INDEX('Talnagögn | Numerical Data'!$1:$1048576, _xlfn.XMATCH($A360,'Talnagögn | Numerical Data'!$A:$A), _xlfn.XMATCH($A$1,'Talnagögn | Numerical Data'!$1:$1))/INDEX('Talnagögn | Numerical Data'!$1:$1048576, _xlfn.XMATCH($A360,'Talnagögn | Numerical Data'!$A:$A), _xlfn.XMATCH($B$3,'Talnagögn | Numerical Data'!$1:$1))-1,"—")</f>
        <v>0.29221461848322683</v>
      </c>
      <c r="J360" s="501" cm="1">
        <f t="array" ref="J360">INDEX('Talnagögn | Numerical Data'!$1:$1048576, _xlfn.XMATCH($A360,'Talnagögn | Numerical Data'!$A:$A), _xlfn.XMATCH($A$1,'Talnagögn | Numerical Data'!$1:$1))-INDEX('Talnagögn | Numerical Data'!$1:$1048576, _xlfn.XMATCH($A360,'Talnagögn | Numerical Data'!$A:$A), _xlfn.XMATCH($B$2,'Talnagögn | Numerical Data'!$1:$1))</f>
        <v>145.67419449910005</v>
      </c>
      <c r="K360" s="502" cm="1">
        <f t="array" ref="K360">IFERROR(INDEX('Talnagögn | Numerical Data'!$1:$1048576, _xlfn.XMATCH($A360,'Talnagögn | Numerical Data'!$A:$A), _xlfn.XMATCH($A$1,'Talnagögn | Numerical Data'!$1:$1))/INDEX('Talnagögn | Numerical Data'!$1:$1048576, _xlfn.XMATCH($A360,'Talnagögn | Numerical Data'!$A:$A), _xlfn.XMATCH($B$2,'Talnagögn | Numerical Data'!$1:$1))-1,"—")</f>
        <v>0.38657193462583583</v>
      </c>
      <c r="L360" s="504"/>
      <c r="M360" s="510" t="str">
        <f>'Talnagögn | Numerical Data'!$D$261</f>
        <v>Kísil- og kísilmálmframleiðsla</v>
      </c>
      <c r="N360" s="501" cm="1">
        <f t="array" ref="N360">INDEX('Talnagögn | Numerical Data'!$1:$1048576, _xlfn.XMATCH($B360,'Talnagögn | Numerical Data'!$B:$B), _xlfn.XMATCH($B$4,'Talnagögn | Numerical Data'!$1:$1))-INDEX('Talnagögn | Numerical Data'!$1:$1048576, _xlfn.XMATCH($A360,'Talnagögn | Numerical Data'!$A:$A), _xlfn.XMATCH($B$2,'Talnagögn | Numerical Data'!$1:$1))</f>
        <v>126.6073643268785</v>
      </c>
      <c r="O360" s="503" cm="1">
        <f t="array" ref="O360">INDEX('Talnagögn | Numerical Data'!$1:$1048576, _xlfn.XMATCH($B360,'Talnagögn | Numerical Data'!$B:$B), _xlfn.XMATCH($B$4,'Talnagögn | Numerical Data'!$1:$1))/INDEX('Talnagögn | Numerical Data'!$1:$1048576, _xlfn.XMATCH($A360,'Talnagögn | Numerical Data'!$A:$A), _xlfn.XMATCH($B$2,'Talnagögn | Numerical Data'!$1:$1))-1</f>
        <v>0.33597476844824281</v>
      </c>
      <c r="U360" s="510" t="str">
        <f>'Talnagögn | Numerical Data'!$E$261</f>
        <v>Ferrosilicon and Silicon Metal Production</v>
      </c>
      <c r="V360" s="501" cm="1">
        <f t="array" ref="V360">INDEX('Talnagögn | Numerical Data'!$1:$1048576, _xlfn.XMATCH($A360,'Talnagögn | Numerical Data'!$A:$A), _xlfn.XMATCH($A$1,'Talnagögn | Numerical Data'!$1:$1))</f>
        <v>522.51012450550002</v>
      </c>
      <c r="W360" s="509">
        <f>V360/$F$362</f>
        <v>0.27658418768692228</v>
      </c>
      <c r="X360" s="501" cm="1">
        <f t="array" ref="X360">INDEX('Talnagögn | Numerical Data'!$1:$1048576, _xlfn.XMATCH($A360,'Talnagögn | Numerical Data'!$A:$A), _xlfn.XMATCH($A$1,'Talnagögn | Numerical Data'!$1:$1))-INDEX('Talnagögn | Numerical Data'!$1:$1048576, _xlfn.XMATCH($A360,'Talnagögn | Numerical Data'!$A:$A), _xlfn.XMATCH($B$3,'Talnagögn | Numerical Data'!$1:$1))</f>
        <v>118.1576918431835</v>
      </c>
      <c r="Y360" s="509" cm="1">
        <f t="array" ref="Y360">IFERROR(INDEX('Talnagögn | Numerical Data'!$1:$1048576, _xlfn.XMATCH($A360,'Talnagögn | Numerical Data'!$A:$A), _xlfn.XMATCH($A$1,'Talnagögn | Numerical Data'!$1:$1))/INDEX('Talnagögn | Numerical Data'!$1:$1048576, _xlfn.XMATCH($A360,'Talnagögn | Numerical Data'!$A:$A), _xlfn.XMATCH($B$3,'Talnagögn | Numerical Data'!$1:$1))-1,"—")</f>
        <v>0.29221461848322683</v>
      </c>
      <c r="Z360" s="501" cm="1">
        <f t="array" ref="Z360">INDEX('Talnagögn | Numerical Data'!$1:$1048576, _xlfn.XMATCH($A360,'Talnagögn | Numerical Data'!$A:$A), _xlfn.XMATCH($A$1,'Talnagögn | Numerical Data'!$1:$1))-INDEX('Talnagögn | Numerical Data'!$1:$1048576, _xlfn.XMATCH($A360,'Talnagögn | Numerical Data'!$A:$A), _xlfn.XMATCH($B$2,'Talnagögn | Numerical Data'!$1:$1))</f>
        <v>145.67419449910005</v>
      </c>
      <c r="AA360" s="502" cm="1">
        <f t="array" ref="AA360">IFERROR(INDEX('Talnagögn | Numerical Data'!$1:$1048576, _xlfn.XMATCH($A360,'Talnagögn | Numerical Data'!$A:$A), _xlfn.XMATCH($A$1,'Talnagögn | Numerical Data'!$1:$1))/INDEX('Talnagögn | Numerical Data'!$1:$1048576, _xlfn.XMATCH($A360,'Talnagögn | Numerical Data'!$A:$A), _xlfn.XMATCH($B$2,'Talnagögn | Numerical Data'!$1:$1))-1,"—")</f>
        <v>0.38657193462583583</v>
      </c>
      <c r="AB360" s="504"/>
      <c r="AC360" s="510" t="str">
        <f>'Talnagögn | Numerical Data'!$E$261</f>
        <v>Ferrosilicon and Silicon Metal Production</v>
      </c>
      <c r="AD360" s="501" cm="1">
        <f t="array" ref="AD360">INDEX('Talnagögn | Numerical Data'!$1:$1048576, _xlfn.XMATCH($B360,'Talnagögn | Numerical Data'!$B:$B), _xlfn.XMATCH($B$4,'Talnagögn | Numerical Data'!$1:$1))-INDEX('Talnagögn | Numerical Data'!$1:$1048576, _xlfn.XMATCH($A360,'Talnagögn | Numerical Data'!$A:$A), _xlfn.XMATCH($B$2,'Talnagögn | Numerical Data'!$1:$1))</f>
        <v>126.6073643268785</v>
      </c>
      <c r="AE360" s="503" cm="1">
        <f t="array" ref="AE360">INDEX('Talnagögn | Numerical Data'!$1:$1048576, _xlfn.XMATCH($B360,'Talnagögn | Numerical Data'!$B:$B), _xlfn.XMATCH($B$4,'Talnagögn | Numerical Data'!$1:$1))/INDEX('Talnagögn | Numerical Data'!$1:$1048576, _xlfn.XMATCH($A360,'Talnagögn | Numerical Data'!$A:$A), _xlfn.XMATCH($B$2,'Talnagögn | Numerical Data'!$1:$1))-1</f>
        <v>0.33597476844824281</v>
      </c>
    </row>
    <row r="361" spans="1:31" ht="21" customHeight="1" x14ac:dyDescent="0.4">
      <c r="A361" s="162" t="s">
        <v>392</v>
      </c>
      <c r="B361" s="162" t="s">
        <v>401</v>
      </c>
      <c r="C361" s="162" t="s">
        <v>45</v>
      </c>
      <c r="D361" s="36" t="s">
        <v>45</v>
      </c>
      <c r="E361" s="514" t="str">
        <f>'Talnagögn | Numerical Data'!$D$262</f>
        <v>Álframleiðsla</v>
      </c>
      <c r="F361" s="512" cm="1">
        <f t="array" ref="F361">INDEX('Talnagögn | Numerical Data'!$1:$1048576, _xlfn.XMATCH($A361,'Talnagögn | Numerical Data'!$A:$A), _xlfn.XMATCH($A$1,'Talnagögn | Numerical Data'!$1:$1))</f>
        <v>1360.4116549515916</v>
      </c>
      <c r="G361" s="906">
        <f>F361/$F$362</f>
        <v>0.720116864454455</v>
      </c>
      <c r="H361" s="512" cm="1">
        <f t="array" ref="H361">INDEX('Talnagögn | Numerical Data'!$1:$1048576, _xlfn.XMATCH($A361,'Talnagögn | Numerical Data'!$A:$A), _xlfn.XMATCH($A$1,'Talnagögn | Numerical Data'!$1:$1))-INDEX('Talnagögn | Numerical Data'!$1:$1048576, _xlfn.XMATCH($A361,'Talnagögn | Numerical Data'!$A:$A), _xlfn.XMATCH($B$3,'Talnagögn | Numerical Data'!$1:$1))</f>
        <v>-42.237986717096192</v>
      </c>
      <c r="I361" s="511" cm="1">
        <f t="array" ref="I361">IFERROR(INDEX('Talnagögn | Numerical Data'!$1:$1048576, _xlfn.XMATCH($A361,'Talnagögn | Numerical Data'!$A:$A), _xlfn.XMATCH($A$1,'Talnagögn | Numerical Data'!$1:$1))/INDEX('Talnagögn | Numerical Data'!$1:$1048576, _xlfn.XMATCH($A361,'Talnagögn | Numerical Data'!$A:$A), _xlfn.XMATCH($B$3,'Talnagögn | Numerical Data'!$1:$1))-1,"—")</f>
        <v>-3.0112998615140274E-2</v>
      </c>
      <c r="J361" s="512" cm="1">
        <f t="array" ref="J361">INDEX('Talnagögn | Numerical Data'!$1:$1048576, _xlfn.XMATCH($A361,'Talnagögn | Numerical Data'!$A:$A), _xlfn.XMATCH($A$1,'Talnagögn | Numerical Data'!$1:$1))-INDEX('Talnagögn | Numerical Data'!$1:$1048576, _xlfn.XMATCH($A361,'Talnagögn | Numerical Data'!$A:$A), _xlfn.XMATCH($B$2,'Talnagögn | Numerical Data'!$1:$1))</f>
        <v>915.60313878450438</v>
      </c>
      <c r="K361" s="513" cm="1">
        <f t="array" ref="K361">IFERROR(INDEX('Talnagögn | Numerical Data'!$1:$1048576, _xlfn.XMATCH($A361,'Talnagögn | Numerical Data'!$A:$A), _xlfn.XMATCH($A$1,'Talnagögn | Numerical Data'!$1:$1))/INDEX('Talnagögn | Numerical Data'!$1:$1048576, _xlfn.XMATCH($A361,'Talnagögn | Numerical Data'!$A:$A), _xlfn.XMATCH($B$2,'Talnagögn | Numerical Data'!$1:$1))-1,"—")</f>
        <v>2.0584208833820279</v>
      </c>
      <c r="L361" s="502"/>
      <c r="M361" s="514" t="str">
        <f>'Talnagögn | Numerical Data'!$D$262</f>
        <v>Álframleiðsla</v>
      </c>
      <c r="N361" s="512" cm="1">
        <f t="array" ref="N361">INDEX('Talnagögn | Numerical Data'!$1:$1048576, _xlfn.XMATCH($B361,'Talnagögn | Numerical Data'!$B:$B), _xlfn.XMATCH($B$4,'Talnagögn | Numerical Data'!$1:$1))-INDEX('Talnagögn | Numerical Data'!$1:$1048576, _xlfn.XMATCH($A361,'Talnagögn | Numerical Data'!$A:$A), _xlfn.XMATCH($B$2,'Talnagögn | Numerical Data'!$1:$1))</f>
        <v>982.37327077134455</v>
      </c>
      <c r="O361" s="513" cm="1">
        <f t="array" ref="O361">INDEX('Talnagögn | Numerical Data'!$1:$1048576, _xlfn.XMATCH($B361,'Talnagögn | Numerical Data'!$B:$B), _xlfn.XMATCH($B$4,'Talnagögn | Numerical Data'!$1:$1))/INDEX('Talnagögn | Numerical Data'!$1:$1048576, _xlfn.XMATCH($A361,'Talnagögn | Numerical Data'!$A:$A), _xlfn.XMATCH($B$2,'Talnagögn | Numerical Data'!$1:$1))-1</f>
        <v>2.2085307161752441</v>
      </c>
      <c r="U361" s="514" t="str">
        <f>'Talnagögn | Numerical Data'!$E$262</f>
        <v>Aluminium Production</v>
      </c>
      <c r="V361" s="512" cm="1">
        <f t="array" ref="V361">INDEX('Talnagögn | Numerical Data'!$1:$1048576, _xlfn.XMATCH($A361,'Talnagögn | Numerical Data'!$A:$A), _xlfn.XMATCH($A$1,'Talnagögn | Numerical Data'!$1:$1))</f>
        <v>1360.4116549515916</v>
      </c>
      <c r="W361" s="906">
        <f>V361/$F$362</f>
        <v>0.720116864454455</v>
      </c>
      <c r="X361" s="512" cm="1">
        <f t="array" ref="X361">INDEX('Talnagögn | Numerical Data'!$1:$1048576, _xlfn.XMATCH($A361,'Talnagögn | Numerical Data'!$A:$A), _xlfn.XMATCH($A$1,'Talnagögn | Numerical Data'!$1:$1))-INDEX('Talnagögn | Numerical Data'!$1:$1048576, _xlfn.XMATCH($A361,'Talnagögn | Numerical Data'!$A:$A), _xlfn.XMATCH($B$3,'Talnagögn | Numerical Data'!$1:$1))</f>
        <v>-42.237986717096192</v>
      </c>
      <c r="Y361" s="511" cm="1">
        <f t="array" ref="Y361">IFERROR(INDEX('Talnagögn | Numerical Data'!$1:$1048576, _xlfn.XMATCH($A361,'Talnagögn | Numerical Data'!$A:$A), _xlfn.XMATCH($A$1,'Talnagögn | Numerical Data'!$1:$1))/INDEX('Talnagögn | Numerical Data'!$1:$1048576, _xlfn.XMATCH($A361,'Talnagögn | Numerical Data'!$A:$A), _xlfn.XMATCH($B$3,'Talnagögn | Numerical Data'!$1:$1))-1,"—")</f>
        <v>-3.0112998615140274E-2</v>
      </c>
      <c r="Z361" s="512" cm="1">
        <f t="array" ref="Z361">INDEX('Talnagögn | Numerical Data'!$1:$1048576, _xlfn.XMATCH($A361,'Talnagögn | Numerical Data'!$A:$A), _xlfn.XMATCH($A$1,'Talnagögn | Numerical Data'!$1:$1))-INDEX('Talnagögn | Numerical Data'!$1:$1048576, _xlfn.XMATCH($A361,'Talnagögn | Numerical Data'!$A:$A), _xlfn.XMATCH($B$2,'Talnagögn | Numerical Data'!$1:$1))</f>
        <v>915.60313878450438</v>
      </c>
      <c r="AA361" s="513" cm="1">
        <f t="array" ref="AA361">IFERROR(INDEX('Talnagögn | Numerical Data'!$1:$1048576, _xlfn.XMATCH($A361,'Talnagögn | Numerical Data'!$A:$A), _xlfn.XMATCH($A$1,'Talnagögn | Numerical Data'!$1:$1))/INDEX('Talnagögn | Numerical Data'!$1:$1048576, _xlfn.XMATCH($A361,'Talnagögn | Numerical Data'!$A:$A), _xlfn.XMATCH($B$2,'Talnagögn | Numerical Data'!$1:$1))-1,"—")</f>
        <v>2.0584208833820279</v>
      </c>
      <c r="AB361" s="502"/>
      <c r="AC361" s="514" t="str">
        <f>'Talnagögn | Numerical Data'!$E$262</f>
        <v>Aluminium Production</v>
      </c>
      <c r="AD361" s="512" cm="1">
        <f t="array" ref="AD361">INDEX('Talnagögn | Numerical Data'!$1:$1048576, _xlfn.XMATCH($B361,'Talnagögn | Numerical Data'!$B:$B), _xlfn.XMATCH($B$4,'Talnagögn | Numerical Data'!$1:$1))-INDEX('Talnagögn | Numerical Data'!$1:$1048576, _xlfn.XMATCH($A361,'Talnagögn | Numerical Data'!$A:$A), _xlfn.XMATCH($B$2,'Talnagögn | Numerical Data'!$1:$1))</f>
        <v>982.37327077134455</v>
      </c>
      <c r="AE361" s="513" cm="1">
        <f t="array" ref="AE361">INDEX('Talnagögn | Numerical Data'!$1:$1048576, _xlfn.XMATCH($B361,'Talnagögn | Numerical Data'!$B:$B), _xlfn.XMATCH($B$4,'Talnagögn | Numerical Data'!$1:$1))/INDEX('Talnagögn | Numerical Data'!$1:$1048576, _xlfn.XMATCH($A361,'Talnagögn | Numerical Data'!$A:$A), _xlfn.XMATCH($B$2,'Talnagögn | Numerical Data'!$1:$1))-1</f>
        <v>2.2085307161752441</v>
      </c>
    </row>
    <row r="362" spans="1:31" ht="24.9" customHeight="1" x14ac:dyDescent="0.4">
      <c r="A362" s="162" t="s">
        <v>87</v>
      </c>
      <c r="B362" s="162" t="s">
        <v>352</v>
      </c>
      <c r="C362" s="162" t="s">
        <v>45</v>
      </c>
      <c r="E362" s="515" t="s">
        <v>12</v>
      </c>
      <c r="F362" s="516" cm="1">
        <f t="array" ref="F362">INDEX('Talnagögn | Numerical Data'!$1:$1048576, _xlfn.XMATCH($A362,'Talnagögn | Numerical Data'!$A:$A), _xlfn.XMATCH($A$1,'Talnagögn | Numerical Data'!$1:$1))</f>
        <v>1889.154</v>
      </c>
      <c r="G362" s="517">
        <f>F362/$F$362</f>
        <v>1</v>
      </c>
      <c r="H362" s="516" cm="1">
        <f t="array" ref="H362">INDEX('Talnagögn | Numerical Data'!$1:$1048576, _xlfn.XMATCH($A362,'Talnagögn | Numerical Data'!$A:$A), _xlfn.XMATCH($A$1,'Talnagögn | Numerical Data'!$1:$1))-INDEX('Talnagögn | Numerical Data'!$1:$1048576, _xlfn.XMATCH($A362,'Talnagögn | Numerical Data'!$A:$A), _xlfn.XMATCH($B$3,'Talnagögn | Numerical Data'!$1:$1))</f>
        <v>76.624000000000024</v>
      </c>
      <c r="I362" s="518" cm="1">
        <f t="array" ref="I362">IFERROR(INDEX('Talnagögn | Numerical Data'!$1:$1048576, _xlfn.XMATCH($A362,'Talnagögn | Numerical Data'!$A:$A), _xlfn.XMATCH($A$1,'Talnagögn | Numerical Data'!$1:$1))/INDEX('Talnagögn | Numerical Data'!$1:$1048576, _xlfn.XMATCH($A362,'Talnagögn | Numerical Data'!$A:$A), _xlfn.XMATCH($B$3,'Talnagögn | Numerical Data'!$1:$1))-1,"—")</f>
        <v>4.2274610627134557E-2</v>
      </c>
      <c r="J362" s="516" cm="1">
        <f t="array" ref="J362">INDEX('Talnagögn | Numerical Data'!$1:$1048576, _xlfn.XMATCH($A362,'Talnagögn | Numerical Data'!$A:$A), _xlfn.XMATCH($A$1,'Talnagögn | Numerical Data'!$1:$1))-INDEX('Talnagögn | Numerical Data'!$1:$1048576, _xlfn.XMATCH($A362,'Talnagögn | Numerical Data'!$A:$A), _xlfn.XMATCH($B$2,'Talnagögn | Numerical Data'!$1:$1))</f>
        <v>1036.2710689072128</v>
      </c>
      <c r="K362" s="519" cm="1">
        <f t="array" ref="K362">IFERROR(INDEX('Talnagögn | Numerical Data'!$1:$1048576, _xlfn.XMATCH($A362,'Talnagögn | Numerical Data'!$A:$A), _xlfn.XMATCH($A$1,'Talnagögn | Numerical Data'!$1:$1))/INDEX('Talnagögn | Numerical Data'!$1:$1048576, _xlfn.XMATCH($A362,'Talnagögn | Numerical Data'!$A:$A), _xlfn.XMATCH($B$2,'Talnagögn | Numerical Data'!$1:$1))-1,"—")</f>
        <v>1.2150214655831522</v>
      </c>
      <c r="L362" s="505"/>
      <c r="M362" s="515" t="s">
        <v>12</v>
      </c>
      <c r="N362" s="516" cm="1">
        <f t="array" ref="N362">INDEX('Talnagögn | Numerical Data'!$1:$1048576, _xlfn.XMATCH($B362,'Talnagögn | Numerical Data'!$B:$B), _xlfn.XMATCH($B$4,'Talnagögn | Numerical Data'!$1:$1))-INDEX('Talnagögn | Numerical Data'!$1:$1048576, _xlfn.XMATCH($A362,'Talnagögn | Numerical Data'!$A:$A), _xlfn.XMATCH($B$2,'Talnagögn | Numerical Data'!$1:$1))</f>
        <v>1083.0305781496888</v>
      </c>
      <c r="O362" s="519" cm="1">
        <f t="array" ref="O362">INDEX('Talnagögn | Numerical Data'!$1:$1048576, _xlfn.XMATCH($B362,'Talnagögn | Numerical Data'!$B:$B), _xlfn.XMATCH($B$4,'Talnagögn | Numerical Data'!$1:$1))/INDEX('Talnagögn | Numerical Data'!$1:$1048576, _xlfn.XMATCH($A362,'Talnagögn | Numerical Data'!$A:$A), _xlfn.XMATCH($B$2,'Talnagögn | Numerical Data'!$1:$1))-1</f>
        <v>1.269846703066289</v>
      </c>
      <c r="U362" s="515" t="s">
        <v>158</v>
      </c>
      <c r="V362" s="516" cm="1">
        <f t="array" ref="V362">INDEX('Talnagögn | Numerical Data'!$1:$1048576, _xlfn.XMATCH($A362,'Talnagögn | Numerical Data'!$A:$A), _xlfn.XMATCH($A$1,'Talnagögn | Numerical Data'!$1:$1))</f>
        <v>1889.154</v>
      </c>
      <c r="W362" s="517">
        <f>V362/$F$362</f>
        <v>1</v>
      </c>
      <c r="X362" s="516" cm="1">
        <f t="array" ref="X362">INDEX('Talnagögn | Numerical Data'!$1:$1048576, _xlfn.XMATCH($A362,'Talnagögn | Numerical Data'!$A:$A), _xlfn.XMATCH($A$1,'Talnagögn | Numerical Data'!$1:$1))-INDEX('Talnagögn | Numerical Data'!$1:$1048576, _xlfn.XMATCH($A362,'Talnagögn | Numerical Data'!$A:$A), _xlfn.XMATCH($B$3,'Talnagögn | Numerical Data'!$1:$1))</f>
        <v>76.624000000000024</v>
      </c>
      <c r="Y362" s="518" cm="1">
        <f t="array" ref="Y362">IFERROR(INDEX('Talnagögn | Numerical Data'!$1:$1048576, _xlfn.XMATCH($A362,'Talnagögn | Numerical Data'!$A:$A), _xlfn.XMATCH($A$1,'Talnagögn | Numerical Data'!$1:$1))/INDEX('Talnagögn | Numerical Data'!$1:$1048576, _xlfn.XMATCH($A362,'Talnagögn | Numerical Data'!$A:$A), _xlfn.XMATCH($B$3,'Talnagögn | Numerical Data'!$1:$1))-1,"—")</f>
        <v>4.2274610627134557E-2</v>
      </c>
      <c r="Z362" s="516" cm="1">
        <f t="array" ref="Z362">INDEX('Talnagögn | Numerical Data'!$1:$1048576, _xlfn.XMATCH($A362,'Talnagögn | Numerical Data'!$A:$A), _xlfn.XMATCH($A$1,'Talnagögn | Numerical Data'!$1:$1))-INDEX('Talnagögn | Numerical Data'!$1:$1048576, _xlfn.XMATCH($A362,'Talnagögn | Numerical Data'!$A:$A), _xlfn.XMATCH($B$2,'Talnagögn | Numerical Data'!$1:$1))</f>
        <v>1036.2710689072128</v>
      </c>
      <c r="AA362" s="519" cm="1">
        <f t="array" ref="AA362">IFERROR(INDEX('Talnagögn | Numerical Data'!$1:$1048576, _xlfn.XMATCH($A362,'Talnagögn | Numerical Data'!$A:$A), _xlfn.XMATCH($A$1,'Talnagögn | Numerical Data'!$1:$1))/INDEX('Talnagögn | Numerical Data'!$1:$1048576, _xlfn.XMATCH($A362,'Talnagögn | Numerical Data'!$A:$A), _xlfn.XMATCH($B$2,'Talnagögn | Numerical Data'!$1:$1))-1,"—")</f>
        <v>1.2150214655831522</v>
      </c>
      <c r="AB362" s="505"/>
      <c r="AC362" s="515" t="s">
        <v>158</v>
      </c>
      <c r="AD362" s="516" cm="1">
        <f t="array" ref="AD362">INDEX('Talnagögn | Numerical Data'!$1:$1048576, _xlfn.XMATCH($B362,'Talnagögn | Numerical Data'!$B:$B), _xlfn.XMATCH($B$4,'Talnagögn | Numerical Data'!$1:$1))-INDEX('Talnagögn | Numerical Data'!$1:$1048576, _xlfn.XMATCH($A362,'Talnagögn | Numerical Data'!$A:$A), _xlfn.XMATCH($B$2,'Talnagögn | Numerical Data'!$1:$1))</f>
        <v>1083.0305781496888</v>
      </c>
      <c r="AE362" s="519" cm="1">
        <f t="array" ref="AE362">INDEX('Talnagögn | Numerical Data'!$1:$1048576, _xlfn.XMATCH($B362,'Talnagögn | Numerical Data'!$B:$B), _xlfn.XMATCH($B$4,'Talnagögn | Numerical Data'!$1:$1))/INDEX('Talnagögn | Numerical Data'!$1:$1048576, _xlfn.XMATCH($A362,'Talnagögn | Numerical Data'!$A:$A), _xlfn.XMATCH($B$2,'Talnagögn | Numerical Data'!$1:$1))-1</f>
        <v>1.269846703066289</v>
      </c>
    </row>
    <row r="363" spans="1:31" x14ac:dyDescent="0.4">
      <c r="A363" s="907" t="str">
        <f>"Losun frá ETS staðbundnum iðnaði "&amp;$A$1</f>
        <v>Losun frá ETS staðbundnum iðnaði 2024</v>
      </c>
      <c r="B363" s="907" t="str">
        <f>"Emissions from ETS Stationary Industry "&amp;$A$1</f>
        <v>Emissions from ETS Stationary Industry 2024</v>
      </c>
      <c r="C363" s="44" t="s">
        <v>45</v>
      </c>
      <c r="F363" s="131"/>
      <c r="N363" s="37" t="s">
        <v>45</v>
      </c>
      <c r="V363" s="351"/>
    </row>
    <row r="386" spans="1:30" s="1112" customFormat="1" ht="27" customHeight="1" x14ac:dyDescent="0.4">
      <c r="A386" s="1111"/>
      <c r="B386" s="1111"/>
      <c r="C386" s="1111"/>
      <c r="E386" s="1110" t="str">
        <f>$E$42</f>
        <v>SÖGULEG LOSUN</v>
      </c>
      <c r="F386" s="1110"/>
      <c r="G386" s="1110"/>
      <c r="H386" s="1110"/>
      <c r="I386" s="1110"/>
      <c r="J386" s="1110"/>
      <c r="K386" s="1110"/>
      <c r="L386" s="1110"/>
      <c r="M386" s="1110"/>
      <c r="N386" s="1110"/>
      <c r="O386" s="1110"/>
      <c r="P386" s="1110"/>
      <c r="Q386" s="1110"/>
      <c r="R386" s="1110"/>
      <c r="S386" s="1113"/>
      <c r="T386" s="1110"/>
      <c r="U386" s="1110" t="str">
        <f>$U$42</f>
        <v>HISTORICAL EMISSIONS</v>
      </c>
      <c r="V386" s="1114"/>
      <c r="X386" s="1114"/>
      <c r="Z386" s="1114"/>
      <c r="AD386" s="1114"/>
    </row>
    <row r="410" spans="1:21" s="1112" customFormat="1" ht="27" customHeight="1" x14ac:dyDescent="0.4">
      <c r="A410" s="1115"/>
      <c r="B410" s="1115"/>
      <c r="C410" s="1115"/>
      <c r="E410" s="1110" t="str">
        <f>$E$66</f>
        <v>LOSUNARSPÁ: SVIÐSMYND BYGGÐ Á AÐGERÐUM STJÓRNVALDA</v>
      </c>
      <c r="F410" s="1110"/>
      <c r="G410" s="1110"/>
      <c r="H410" s="1110"/>
      <c r="I410" s="1110"/>
      <c r="J410" s="1110"/>
      <c r="K410" s="1110"/>
      <c r="L410" s="1110"/>
      <c r="M410" s="1110"/>
      <c r="N410" s="1110"/>
      <c r="O410" s="1110"/>
      <c r="P410" s="1110"/>
      <c r="Q410" s="1110"/>
      <c r="R410" s="1110"/>
      <c r="S410" s="1116"/>
      <c r="T410" s="1110"/>
      <c r="U410" s="1110" t="str">
        <f>$U$66</f>
        <v>EMISSION PROJECTIONS: GOVERNMENT POLICY-BASED SCENARIO</v>
      </c>
    </row>
    <row r="432" spans="20:34" s="164" customFormat="1" ht="15" customHeight="1" thickBot="1" x14ac:dyDescent="0.45">
      <c r="T432" s="1117"/>
      <c r="AH432" s="1015"/>
    </row>
    <row r="433" ht="17.399999999999999" thickTop="1" x14ac:dyDescent="0.4"/>
  </sheetData>
  <mergeCells count="69">
    <mergeCell ref="AF5:AG5"/>
    <mergeCell ref="AF6:AG6"/>
    <mergeCell ref="K267:M270"/>
    <mergeCell ref="U117:U119"/>
    <mergeCell ref="AC117:AC119"/>
    <mergeCell ref="AD117:AE117"/>
    <mergeCell ref="N118:O118"/>
    <mergeCell ref="AD118:AE118"/>
    <mergeCell ref="V118:W118"/>
    <mergeCell ref="X118:Y118"/>
    <mergeCell ref="Z118:AA118"/>
    <mergeCell ref="M5:M7"/>
    <mergeCell ref="V6:W6"/>
    <mergeCell ref="AD5:AE5"/>
    <mergeCell ref="N117:O117"/>
    <mergeCell ref="X6:Y6"/>
    <mergeCell ref="E5:E7"/>
    <mergeCell ref="U5:U7"/>
    <mergeCell ref="N6:O6"/>
    <mergeCell ref="F6:G6"/>
    <mergeCell ref="H6:I6"/>
    <mergeCell ref="F5:K5"/>
    <mergeCell ref="J6:K6"/>
    <mergeCell ref="P5:Q5"/>
    <mergeCell ref="P6:Q6"/>
    <mergeCell ref="N5:O5"/>
    <mergeCell ref="V273:AA273"/>
    <mergeCell ref="AD274:AE274"/>
    <mergeCell ref="V356:AA356"/>
    <mergeCell ref="AD356:AE356"/>
    <mergeCell ref="X357:Y357"/>
    <mergeCell ref="V357:W357"/>
    <mergeCell ref="Z357:AA357"/>
    <mergeCell ref="V274:W274"/>
    <mergeCell ref="X274:Y274"/>
    <mergeCell ref="Z274:AA274"/>
    <mergeCell ref="AD273:AE273"/>
    <mergeCell ref="F357:G357"/>
    <mergeCell ref="H357:I357"/>
    <mergeCell ref="J357:K357"/>
    <mergeCell ref="F274:G274"/>
    <mergeCell ref="AD357:AE357"/>
    <mergeCell ref="E117:E119"/>
    <mergeCell ref="M117:M119"/>
    <mergeCell ref="F117:K117"/>
    <mergeCell ref="F118:G118"/>
    <mergeCell ref="H118:I118"/>
    <mergeCell ref="J118:K118"/>
    <mergeCell ref="E356:E358"/>
    <mergeCell ref="M356:M358"/>
    <mergeCell ref="U356:U358"/>
    <mergeCell ref="AC356:AC358"/>
    <mergeCell ref="AC273:AC275"/>
    <mergeCell ref="E273:E275"/>
    <mergeCell ref="M273:M275"/>
    <mergeCell ref="U273:U275"/>
    <mergeCell ref="N273:O273"/>
    <mergeCell ref="F273:K273"/>
    <mergeCell ref="F356:K356"/>
    <mergeCell ref="N356:O356"/>
    <mergeCell ref="N357:O357"/>
    <mergeCell ref="N274:O274"/>
    <mergeCell ref="H274:I274"/>
    <mergeCell ref="J274:K274"/>
    <mergeCell ref="Z6:AA6"/>
    <mergeCell ref="V5:AA5"/>
    <mergeCell ref="AD6:AE6"/>
    <mergeCell ref="AC5:AC7"/>
    <mergeCell ref="V117:AA117"/>
  </mergeCells>
  <conditionalFormatting sqref="A129 A432:XFD432">
    <cfRule type="cellIs" dxfId="56" priority="163" operator="equal">
      <formula>0</formula>
    </cfRule>
  </conditionalFormatting>
  <conditionalFormatting sqref="A8:B13 C9:C14 B116 B118:B132">
    <cfRule type="cellIs" dxfId="55" priority="190" operator="equal">
      <formula>0</formula>
    </cfRule>
  </conditionalFormatting>
  <conditionalFormatting sqref="B135:B139">
    <cfRule type="cellIs" dxfId="54" priority="191" operator="equal">
      <formula>0</formula>
    </cfRule>
  </conditionalFormatting>
  <conditionalFormatting sqref="C129">
    <cfRule type="cellIs" dxfId="53" priority="164" operator="equal">
      <formula>0</formula>
    </cfRule>
  </conditionalFormatting>
  <conditionalFormatting sqref="F359:L362 N359:N362">
    <cfRule type="cellIs" dxfId="52" priority="132" operator="equal">
      <formula>0</formula>
    </cfRule>
  </conditionalFormatting>
  <conditionalFormatting sqref="V359:AB362">
    <cfRule type="cellIs" dxfId="51" priority="13" operator="equal">
      <formula>0</formula>
    </cfRule>
  </conditionalFormatting>
  <conditionalFormatting sqref="AD359:AD362">
    <cfRule type="cellIs" dxfId="50" priority="30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N10:O10 AD10:AE1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03CA-2548-4B41-A082-4442B1BB00A3}">
  <sheetPr>
    <tabColor theme="3"/>
  </sheetPr>
  <dimension ref="A1:BD889"/>
  <sheetViews>
    <sheetView topLeftCell="D1" zoomScale="60" zoomScaleNormal="60" workbookViewId="0">
      <selection activeCell="D1" sqref="D1"/>
    </sheetView>
  </sheetViews>
  <sheetFormatPr defaultColWidth="9.19921875" defaultRowHeight="16.8" x14ac:dyDescent="0.4"/>
  <cols>
    <col min="1" max="1" width="8.8984375" style="47" hidden="1" customWidth="1"/>
    <col min="2" max="2" width="8.69921875" style="920" hidden="1" customWidth="1"/>
    <col min="3" max="3" width="11.3984375" style="920" hidden="1" customWidth="1"/>
    <col min="4" max="4" width="5.19921875" style="7" customWidth="1"/>
    <col min="5" max="5" width="30.3984375" style="7" customWidth="1"/>
    <col min="6" max="6" width="16.69921875" style="221" customWidth="1"/>
    <col min="7" max="7" width="9.09765625" style="221" customWidth="1"/>
    <col min="8" max="8" width="16.69921875" style="221" customWidth="1"/>
    <col min="9" max="9" width="10.59765625" style="221" bestFit="1" customWidth="1"/>
    <col min="10" max="10" width="16.69921875" style="221" customWidth="1"/>
    <col min="11" max="11" width="10.59765625" style="221" bestFit="1" customWidth="1"/>
    <col min="12" max="12" width="16.69921875" style="221" customWidth="1"/>
    <col min="13" max="13" width="10.5" style="221" customWidth="1"/>
    <col min="14" max="14" width="10" style="221" customWidth="1"/>
    <col min="15" max="15" width="30.3984375" style="221" customWidth="1"/>
    <col min="16" max="16" width="16.69921875" style="221" customWidth="1"/>
    <col min="17" max="17" width="9.09765625" style="221" customWidth="1"/>
    <col min="18" max="18" width="16.69921875" style="221" customWidth="1"/>
    <col min="19" max="19" width="9.09765625" style="221" customWidth="1"/>
    <col min="20" max="20" width="6.8984375" style="221" customWidth="1"/>
    <col min="21" max="21" width="15.3984375" style="221" customWidth="1"/>
    <col min="22" max="22" width="10" style="221" customWidth="1"/>
    <col min="23" max="28" width="6.8984375" style="221" customWidth="1"/>
    <col min="29" max="31" width="10" style="221" customWidth="1"/>
    <col min="32" max="32" width="10.19921875" style="318" bestFit="1" customWidth="1"/>
    <col min="33" max="34" width="9.19921875" style="7"/>
    <col min="35" max="35" width="39.69921875" style="7" customWidth="1"/>
    <col min="36" max="36" width="19.59765625" style="221" customWidth="1"/>
    <col min="37" max="37" width="9.19921875" style="221"/>
    <col min="38" max="38" width="19.59765625" style="221" customWidth="1"/>
    <col min="39" max="39" width="10.59765625" style="221" bestFit="1" customWidth="1"/>
    <col min="40" max="40" width="19.59765625" style="221" customWidth="1"/>
    <col min="41" max="41" width="11.69921875" style="221" customWidth="1"/>
    <col min="42" max="42" width="19.59765625" style="221" customWidth="1"/>
    <col min="43" max="43" width="12.19921875" style="221" customWidth="1"/>
    <col min="44" max="44" width="9" style="221" customWidth="1"/>
    <col min="45" max="45" width="39.69921875" style="221" customWidth="1"/>
    <col min="46" max="46" width="19.59765625" style="221" customWidth="1"/>
    <col min="47" max="47" width="10.69921875" style="221" customWidth="1"/>
    <col min="48" max="48" width="19.59765625" style="221" customWidth="1"/>
    <col min="49" max="55" width="9.19921875" style="221"/>
    <col min="56" max="56" width="9.19921875" style="7"/>
    <col min="57" max="57" width="10.5" style="7" customWidth="1"/>
    <col min="58" max="66" width="9.19921875" style="7"/>
    <col min="67" max="67" width="27.8984375" style="7" bestFit="1" customWidth="1"/>
    <col min="68" max="16384" width="9.19921875" style="7"/>
  </cols>
  <sheetData>
    <row r="1" spans="1:55" s="533" customFormat="1" ht="45.6" customHeight="1" x14ac:dyDescent="0.85">
      <c r="A1" s="1123">
        <v>2024</v>
      </c>
      <c r="B1" s="681">
        <v>1990</v>
      </c>
      <c r="C1" s="925" t="s">
        <v>45</v>
      </c>
      <c r="E1" s="946" t="s">
        <v>107</v>
      </c>
      <c r="F1" s="611"/>
      <c r="G1" s="611"/>
      <c r="H1" s="559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60"/>
      <c r="AI1" s="946" t="s">
        <v>167</v>
      </c>
      <c r="AJ1" s="611"/>
      <c r="AK1" s="611"/>
      <c r="AL1" s="611"/>
      <c r="AM1" s="611"/>
      <c r="AN1" s="611"/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</row>
    <row r="2" spans="1:55" s="610" customFormat="1" ht="37.5" customHeight="1" x14ac:dyDescent="0.35">
      <c r="A2" s="607"/>
      <c r="B2" s="607">
        <v>2005</v>
      </c>
      <c r="C2" s="925" t="s">
        <v>45</v>
      </c>
      <c r="D2" s="608"/>
      <c r="E2" s="642" t="s">
        <v>409</v>
      </c>
      <c r="F2" s="612"/>
      <c r="G2" s="612"/>
      <c r="H2" s="614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61"/>
      <c r="AG2" s="608"/>
      <c r="AH2" s="608"/>
      <c r="AI2" s="642" t="s">
        <v>408</v>
      </c>
      <c r="AJ2" s="612"/>
      <c r="AK2" s="612"/>
      <c r="AL2" s="612"/>
      <c r="AM2" s="612"/>
      <c r="AN2" s="612"/>
      <c r="AO2" s="612"/>
      <c r="AP2" s="612"/>
      <c r="AQ2" s="612"/>
      <c r="AR2" s="612"/>
      <c r="AS2" s="612"/>
      <c r="AT2" s="609"/>
      <c r="AU2" s="609"/>
      <c r="AV2" s="609"/>
      <c r="AW2" s="609"/>
      <c r="AX2" s="609"/>
      <c r="AY2" s="609"/>
      <c r="AZ2" s="609"/>
      <c r="BA2" s="609"/>
      <c r="BB2" s="609"/>
      <c r="BC2" s="609"/>
    </row>
    <row r="3" spans="1:55" x14ac:dyDescent="0.4">
      <c r="A3" s="607"/>
      <c r="B3" s="607">
        <f>$A$1-1</f>
        <v>2023</v>
      </c>
      <c r="C3" s="925" t="s">
        <v>45</v>
      </c>
      <c r="D3" s="225" t="s">
        <v>45</v>
      </c>
    </row>
    <row r="4" spans="1:55" ht="52.95" customHeight="1" x14ac:dyDescent="0.55000000000000004">
      <c r="A4" s="1051"/>
      <c r="B4" s="607">
        <v>2030</v>
      </c>
      <c r="C4" s="925" t="s">
        <v>45</v>
      </c>
      <c r="D4" s="225" t="s">
        <v>45</v>
      </c>
      <c r="E4" s="959" t="s">
        <v>404</v>
      </c>
      <c r="F4" s="958"/>
      <c r="G4" s="958"/>
      <c r="H4" s="958"/>
      <c r="I4" s="958"/>
      <c r="J4" s="958"/>
      <c r="K4" s="958"/>
      <c r="L4" s="958"/>
      <c r="M4" s="958"/>
      <c r="O4" s="959" t="s">
        <v>404</v>
      </c>
      <c r="P4" s="958"/>
      <c r="Q4" s="958"/>
      <c r="R4" s="958"/>
      <c r="S4" s="958"/>
      <c r="AI4" s="959" t="s">
        <v>406</v>
      </c>
      <c r="AJ4" s="958"/>
      <c r="AK4" s="958"/>
      <c r="AL4" s="958"/>
      <c r="AM4" s="958"/>
      <c r="AN4" s="958"/>
      <c r="AO4" s="958"/>
      <c r="AP4" s="958"/>
      <c r="AQ4" s="958"/>
      <c r="AR4" s="7"/>
      <c r="AS4" s="959" t="s">
        <v>406</v>
      </c>
      <c r="AT4" s="958"/>
      <c r="AU4" s="958"/>
      <c r="AV4" s="958"/>
      <c r="AW4" s="958"/>
      <c r="AX4" s="7"/>
      <c r="AY4" s="7"/>
      <c r="AZ4" s="7"/>
      <c r="BA4" s="7"/>
      <c r="BB4" s="7"/>
      <c r="BC4" s="7"/>
    </row>
    <row r="5" spans="1:55" ht="48" customHeight="1" x14ac:dyDescent="0.4">
      <c r="A5" s="1051"/>
      <c r="B5" s="1051">
        <v>2055</v>
      </c>
      <c r="C5" s="79" t="s">
        <v>45</v>
      </c>
      <c r="D5" s="217"/>
      <c r="E5" s="1174" t="str">
        <f>"STAÐAN ÁRIÐ "&amp;$A$1</f>
        <v>STAÐAN ÁRIÐ 2024</v>
      </c>
      <c r="F5" s="659"/>
      <c r="G5" s="658"/>
      <c r="H5" s="658"/>
      <c r="I5" s="658"/>
      <c r="J5" s="658"/>
      <c r="K5" s="658"/>
      <c r="L5" s="658"/>
      <c r="M5" s="658"/>
      <c r="O5" s="1174" t="s">
        <v>365</v>
      </c>
      <c r="P5" s="1283" t="s">
        <v>374</v>
      </c>
      <c r="Q5" s="1284"/>
      <c r="R5" s="1284"/>
      <c r="S5" s="1284"/>
      <c r="AI5" s="1174" t="str">
        <f>$A$1&amp;" EMISSIONS"</f>
        <v>2024 EMISSIONS</v>
      </c>
      <c r="AJ5" s="656"/>
      <c r="AK5" s="657"/>
      <c r="AL5" s="657"/>
      <c r="AM5" s="657"/>
      <c r="AN5" s="657"/>
      <c r="AO5" s="657"/>
      <c r="AP5" s="658"/>
      <c r="AQ5" s="657"/>
      <c r="AR5" s="7"/>
      <c r="AS5" s="1174" t="s">
        <v>364</v>
      </c>
      <c r="AT5" s="1283" t="s">
        <v>381</v>
      </c>
      <c r="AU5" s="1284"/>
      <c r="AV5" s="1284"/>
      <c r="AW5" s="1284"/>
      <c r="AX5" s="7"/>
      <c r="AY5" s="7"/>
      <c r="AZ5" s="7"/>
      <c r="BA5" s="7"/>
      <c r="BB5" s="7"/>
      <c r="BC5" s="7"/>
    </row>
    <row r="6" spans="1:55" ht="17.399999999999999" x14ac:dyDescent="0.4">
      <c r="A6" s="7"/>
      <c r="B6" s="7"/>
      <c r="C6" s="925" t="s">
        <v>45</v>
      </c>
      <c r="D6" s="225" t="s">
        <v>45</v>
      </c>
      <c r="E6" s="1174"/>
      <c r="F6" s="1216" t="str">
        <f>"Losun "&amp;$A$1</f>
        <v>Losun 2024</v>
      </c>
      <c r="G6" s="1217"/>
      <c r="H6" s="1168" t="str">
        <f>"Breyting frá "&amp;$B$3</f>
        <v>Breyting frá 2023</v>
      </c>
      <c r="I6" s="1217"/>
      <c r="J6" s="1168" t="str">
        <f>"Breyting frá "&amp;$B$2</f>
        <v>Breyting frá 2005</v>
      </c>
      <c r="K6" s="1217"/>
      <c r="L6" s="1168" t="str">
        <f>"Breyting frá "&amp;$B$1</f>
        <v>Breyting frá 1990</v>
      </c>
      <c r="M6" s="1285"/>
      <c r="O6" s="1174"/>
      <c r="P6" s="1168" t="s">
        <v>375</v>
      </c>
      <c r="Q6" s="1217"/>
      <c r="R6" s="1168" t="s">
        <v>376</v>
      </c>
      <c r="S6" s="1217"/>
      <c r="AG6" s="231"/>
      <c r="AI6" s="1174"/>
      <c r="AJ6" s="1216" t="s">
        <v>377</v>
      </c>
      <c r="AK6" s="1217"/>
      <c r="AL6" s="1168" t="s">
        <v>378</v>
      </c>
      <c r="AM6" s="1217"/>
      <c r="AN6" s="1168" t="s">
        <v>379</v>
      </c>
      <c r="AO6" s="1217"/>
      <c r="AP6" s="1168" t="s">
        <v>380</v>
      </c>
      <c r="AQ6" s="1285"/>
      <c r="AR6" s="7"/>
      <c r="AS6" s="1174"/>
      <c r="AT6" s="1168" t="s">
        <v>382</v>
      </c>
      <c r="AU6" s="1217"/>
      <c r="AV6" s="1168" t="s">
        <v>383</v>
      </c>
      <c r="AW6" s="1217"/>
      <c r="AX6" s="7"/>
      <c r="AY6" s="7"/>
      <c r="AZ6" s="7"/>
      <c r="BA6" s="7"/>
      <c r="BB6" s="7"/>
      <c r="BC6" s="7"/>
    </row>
    <row r="7" spans="1:55" s="221" customFormat="1" ht="24" customHeight="1" thickBot="1" x14ac:dyDescent="0.45">
      <c r="A7" s="47"/>
      <c r="B7" s="920" t="s">
        <v>45</v>
      </c>
      <c r="C7" s="920"/>
      <c r="D7" s="319" t="s">
        <v>45</v>
      </c>
      <c r="E7" s="1175"/>
      <c r="F7" s="410" t="s">
        <v>363</v>
      </c>
      <c r="G7" s="411" t="s">
        <v>4</v>
      </c>
      <c r="H7" s="410" t="str">
        <f>$F$7</f>
        <v>Þús. tonn CO₂-íg.</v>
      </c>
      <c r="I7" s="411" t="s">
        <v>4</v>
      </c>
      <c r="J7" s="410" t="str">
        <f>$F$7</f>
        <v>Þús. tonn CO₂-íg.</v>
      </c>
      <c r="K7" s="411" t="s">
        <v>4</v>
      </c>
      <c r="L7" s="410" t="str">
        <f>$F$7</f>
        <v>Þús. tonn CO₂-íg.</v>
      </c>
      <c r="M7" s="410" t="s">
        <v>4</v>
      </c>
      <c r="O7" s="1175"/>
      <c r="P7" s="410" t="str">
        <f>$F$7</f>
        <v>Þús. tonn CO₂-íg.</v>
      </c>
      <c r="Q7" s="411" t="s">
        <v>4</v>
      </c>
      <c r="R7" s="410" t="str">
        <f>$F$7</f>
        <v>Þús. tonn CO₂-íg.</v>
      </c>
      <c r="S7" s="410" t="s">
        <v>4</v>
      </c>
      <c r="AF7" s="318"/>
      <c r="AI7" s="1175"/>
      <c r="AJ7" s="492" t="s">
        <v>369</v>
      </c>
      <c r="AK7" s="411" t="s">
        <v>4</v>
      </c>
      <c r="AL7" s="410" t="str">
        <f>$AJ$7</f>
        <v>Thousand tons CO₂e</v>
      </c>
      <c r="AM7" s="411" t="s">
        <v>4</v>
      </c>
      <c r="AN7" s="410" t="str">
        <f>$AJ$7</f>
        <v>Thousand tons CO₂e</v>
      </c>
      <c r="AO7" s="411" t="s">
        <v>4</v>
      </c>
      <c r="AP7" s="410" t="str">
        <f>$AJ$7</f>
        <v>Thousand tons CO₂e</v>
      </c>
      <c r="AQ7" s="410" t="s">
        <v>4</v>
      </c>
      <c r="AR7" s="7"/>
      <c r="AS7" s="1175"/>
      <c r="AT7" s="410" t="str">
        <f>$AJ$7</f>
        <v>Thousand tons CO₂e</v>
      </c>
      <c r="AU7" s="411" t="s">
        <v>4</v>
      </c>
      <c r="AV7" s="410" t="str">
        <f>$AJ$7</f>
        <v>Thousand tons CO₂e</v>
      </c>
      <c r="AW7" s="410" t="s">
        <v>4</v>
      </c>
    </row>
    <row r="8" spans="1:55" ht="21" customHeight="1" thickTop="1" x14ac:dyDescent="0.4">
      <c r="A8" s="3" t="s">
        <v>39</v>
      </c>
      <c r="B8" s="3" t="s">
        <v>248</v>
      </c>
      <c r="C8" s="3" t="s">
        <v>255</v>
      </c>
      <c r="D8" s="225" t="s">
        <v>45</v>
      </c>
      <c r="E8" s="617" t="str">
        <f>'Talnagögn | Numerical Data'!$D$5</f>
        <v>Orka</v>
      </c>
      <c r="F8" s="468" cm="1">
        <f t="array" ref="F8">INDEX('Talnagögn | Numerical Data'!$1:$1048576,_xlfn.XMATCH($A8,'Talnagögn | Numerical Data'!$A:$A),_xlfn.XMATCH($A$1,'Talnagögn | Numerical Data'!$1:$1))</f>
        <v>1866.4764601639613</v>
      </c>
      <c r="G8" s="618">
        <f>$F8/$F$13</f>
        <v>0.16975740482597074</v>
      </c>
      <c r="H8" s="619" cm="1">
        <f t="array" ref="H8">INDEX('Talnagögn | Numerical Data'!$1:$1048576,_xlfn.XMATCH($A8,'Talnagögn | Numerical Data'!$A:$A),_xlfn.XMATCH($A$1,'Talnagögn | Numerical Data'!$1:$1))-INDEX('Talnagögn | Numerical Data'!$1:$1048576,_xlfn.XMATCH($A8,'Talnagögn | Numerical Data'!$A:$A),_xlfn.XMATCH($B$3,'Talnagögn | Numerical Data'!$1:$1))</f>
        <v>84.726063674663237</v>
      </c>
      <c r="I8" s="620" cm="1">
        <f t="array" ref="I8">INDEX('Talnagögn | Numerical Data'!$1:$1048576,_xlfn.XMATCH($A8,'Talnagögn | Numerical Data'!$A:$A),_xlfn.XMATCH($A$1,'Talnagögn | Numerical Data'!$1:$1))/INDEX('Talnagögn | Numerical Data'!$1:$1048576,_xlfn.XMATCH($A8,'Talnagögn | Numerical Data'!$A:$A),_xlfn.XMATCH($B$3,'Talnagögn | Numerical Data'!$1:$1))-1</f>
        <v>4.7552150874558441E-2</v>
      </c>
      <c r="J8" s="468" cm="1">
        <f t="array" ref="J8">INDEX('Talnagögn | Numerical Data'!$1:$1048576,_xlfn.XMATCH($A8,'Talnagögn | Numerical Data'!$A:$A),_xlfn.XMATCH($A$1,'Talnagögn | Numerical Data'!$1:$1))-INDEX('Talnagögn | Numerical Data'!$1:$1048576,_xlfn.XMATCH($A8,'Talnagögn | Numerical Data'!$A:$A),_xlfn.XMATCH($B$2,'Talnagögn | Numerical Data'!$1:$1))</f>
        <v>-289.85783724485691</v>
      </c>
      <c r="K8" s="618" cm="1">
        <f t="array" ref="K8">INDEX('Talnagögn | Numerical Data'!$1:$1048576,_xlfn.XMATCH($A8,'Talnagögn | Numerical Data'!$A:$A),_xlfn.XMATCH($A$1,'Talnagögn | Numerical Data'!$1:$1))/INDEX('Talnagögn | Numerical Data'!$1:$1048576,_xlfn.XMATCH($A8,'Talnagögn | Numerical Data'!$A:$A),_xlfn.XMATCH($B$2,'Talnagögn | Numerical Data'!$1:$1))-1</f>
        <v>-0.1344215679327494</v>
      </c>
      <c r="L8" s="468" cm="1">
        <f t="array" ref="L8">INDEX('Talnagögn | Numerical Data'!$1:$1048576,_xlfn.XMATCH($A8,'Talnagögn | Numerical Data'!$A:$A),_xlfn.XMATCH($A$1,'Talnagögn | Numerical Data'!$1:$1))-INDEX('Talnagögn | Numerical Data'!$1:$1048576,_xlfn.XMATCH($A8,'Talnagögn | Numerical Data'!$A:$A),_xlfn.XMATCH($B$1,'Talnagögn | Numerical Data'!$1:$1))</f>
        <v>25.909606440247444</v>
      </c>
      <c r="M8" s="471" cm="1">
        <f t="array" ref="M8">INDEX('Talnagögn | Numerical Data'!$1:$1048576,_xlfn.XMATCH($A8,'Talnagögn | Numerical Data'!$A:$A),_xlfn.XMATCH($A$1,'Talnagögn | Numerical Data'!$1:$1))/INDEX('Talnagögn | Numerical Data'!$1:$1048576,_xlfn.XMATCH($A8,'Talnagögn | Numerical Data'!$A:$A),_xlfn.XMATCH($B$1,'Talnagögn | Numerical Data'!$1:$1))-1</f>
        <v>1.4076971117799264E-2</v>
      </c>
      <c r="O8" s="617" t="str">
        <f>'Talnagögn | Numerical Data'!$D$5</f>
        <v>Orka</v>
      </c>
      <c r="P8" s="468" cm="1">
        <f t="array" ref="P8">INDEX('Talnagögn | Numerical Data'!$1:$1048576,_xlfn.XMATCH($B8,'Talnagögn | Numerical Data'!$B:$B),_xlfn.XMATCH($B$4,'Talnagögn | Numerical Data'!$1:$1))-INDEX('Talnagögn | Numerical Data'!$1:$1048576,_xlfn.XMATCH($A8,'Talnagögn | Numerical Data'!$A:$A),_xlfn.XMATCH($B$2,'Talnagögn | Numerical Data'!$1:$1))</f>
        <v>-744.75643753662075</v>
      </c>
      <c r="Q8" s="618" cm="1">
        <f t="array" ref="Q8">INDEX('Talnagögn | Numerical Data'!$1:$1048576,_xlfn.XMATCH($B8,'Talnagögn | Numerical Data'!$B:$B),_xlfn.XMATCH($B$4,'Talnagögn | Numerical Data'!$1:$1))/INDEX('Talnagögn | Numerical Data'!$1:$1048576,_xlfn.XMATCH($A8,'Talnagögn | Numerical Data'!$A:$A),_xlfn.XMATCH($B$2,'Talnagögn | Numerical Data'!$1:$1))-1</f>
        <v>-0.34538078739997091</v>
      </c>
      <c r="R8" s="619" cm="1">
        <f t="array" ref="R8">INDEX('Talnagögn | Numerical Data'!$1:$1048576,_xlfn.XMATCH($B8,'Talnagögn | Numerical Data'!$B:$B),_xlfn.XMATCH($B$5,'Talnagögn | Numerical Data'!$1:$1))-INDEX('Talnagögn | Numerical Data'!$1:$1048576,_xlfn.XMATCH($A8,'Talnagögn | Numerical Data'!$A:$A),_xlfn.XMATCH($B$1,'Talnagögn | Numerical Data'!$1:$1))</f>
        <v>-1495.3855444220542</v>
      </c>
      <c r="S8" s="968" cm="1">
        <f t="array" ref="S8">INDEX('Talnagögn | Numerical Data'!$1:$1048576,_xlfn.XMATCH($B8,'Talnagögn | Numerical Data'!$B:$B),_xlfn.XMATCH($B$5,'Talnagögn | Numerical Data'!$1:$1))/INDEX('Talnagögn | Numerical Data'!$1:$1048576,_xlfn.XMATCH($A8,'Talnagögn | Numerical Data'!$A:$A),_xlfn.XMATCH($B$1,'Talnagögn | Numerical Data'!$1:$1))-1</f>
        <v>-0.81245923852028978</v>
      </c>
      <c r="AF8" s="662"/>
      <c r="AG8" s="231"/>
      <c r="AI8" s="617" t="str">
        <f>'Talnagögn | Numerical Data'!$E$5</f>
        <v>Energy</v>
      </c>
      <c r="AJ8" s="468" cm="1">
        <f t="array" ref="AJ8">INDEX('Talnagögn | Numerical Data'!$1:$1048576,_xlfn.XMATCH($A8,'Talnagögn | Numerical Data'!$A:$A),_xlfn.XMATCH($A$1,'Talnagögn | Numerical Data'!$1:$1))</f>
        <v>1866.4764601639613</v>
      </c>
      <c r="AK8" s="618">
        <f>$F8/$F$13</f>
        <v>0.16975740482597074</v>
      </c>
      <c r="AL8" s="619" cm="1">
        <f t="array" ref="AL8">INDEX('Talnagögn | Numerical Data'!$1:$1048576,_xlfn.XMATCH($A8,'Talnagögn | Numerical Data'!$A:$A),_xlfn.XMATCH($A$1,'Talnagögn | Numerical Data'!$1:$1))-INDEX('Talnagögn | Numerical Data'!$1:$1048576,_xlfn.XMATCH($A8,'Talnagögn | Numerical Data'!$A:$A),_xlfn.XMATCH($B$3,'Talnagögn | Numerical Data'!$1:$1))</f>
        <v>84.726063674663237</v>
      </c>
      <c r="AM8" s="620" cm="1">
        <f t="array" ref="AM8">INDEX('Talnagögn | Numerical Data'!$1:$1048576,_xlfn.XMATCH($A8,'Talnagögn | Numerical Data'!$A:$A),_xlfn.XMATCH($A$1,'Talnagögn | Numerical Data'!$1:$1))/INDEX('Talnagögn | Numerical Data'!$1:$1048576,_xlfn.XMATCH($A8,'Talnagögn | Numerical Data'!$A:$A),_xlfn.XMATCH($B$3,'Talnagögn | Numerical Data'!$1:$1))-1</f>
        <v>4.7552150874558441E-2</v>
      </c>
      <c r="AN8" s="468" cm="1">
        <f t="array" ref="AN8">INDEX('Talnagögn | Numerical Data'!$1:$1048576,_xlfn.XMATCH($A8,'Talnagögn | Numerical Data'!$A:$A),_xlfn.XMATCH($A$1,'Talnagögn | Numerical Data'!$1:$1))-INDEX('Talnagögn | Numerical Data'!$1:$1048576,_xlfn.XMATCH($A8,'Talnagögn | Numerical Data'!$A:$A),_xlfn.XMATCH($B$2,'Talnagögn | Numerical Data'!$1:$1))</f>
        <v>-289.85783724485691</v>
      </c>
      <c r="AO8" s="618" cm="1">
        <f t="array" ref="AO8">INDEX('Talnagögn | Numerical Data'!$1:$1048576,_xlfn.XMATCH($A8,'Talnagögn | Numerical Data'!$A:$A),_xlfn.XMATCH($A$1,'Talnagögn | Numerical Data'!$1:$1))/INDEX('Talnagögn | Numerical Data'!$1:$1048576,_xlfn.XMATCH($A8,'Talnagögn | Numerical Data'!$A:$A),_xlfn.XMATCH($B$2,'Talnagögn | Numerical Data'!$1:$1))-1</f>
        <v>-0.1344215679327494</v>
      </c>
      <c r="AP8" s="468" cm="1">
        <f t="array" ref="AP8">INDEX('Talnagögn | Numerical Data'!$1:$1048576,_xlfn.XMATCH($A8,'Talnagögn | Numerical Data'!$A:$A),_xlfn.XMATCH($A$1,'Talnagögn | Numerical Data'!$1:$1))-INDEX('Talnagögn | Numerical Data'!$1:$1048576,_xlfn.XMATCH($A8,'Talnagögn | Numerical Data'!$A:$A),_xlfn.XMATCH($B$1,'Talnagögn | Numerical Data'!$1:$1))</f>
        <v>25.909606440247444</v>
      </c>
      <c r="AQ8" s="471" cm="1">
        <f t="array" ref="AQ8">INDEX('Talnagögn | Numerical Data'!$1:$1048576,_xlfn.XMATCH($A8,'Talnagögn | Numerical Data'!$A:$A),_xlfn.XMATCH($A$1,'Talnagögn | Numerical Data'!$1:$1))/INDEX('Talnagögn | Numerical Data'!$1:$1048576,_xlfn.XMATCH($A8,'Talnagögn | Numerical Data'!$A:$A),_xlfn.XMATCH($B$1,'Talnagögn | Numerical Data'!$1:$1))-1</f>
        <v>1.4076971117799264E-2</v>
      </c>
      <c r="AR8" s="7"/>
      <c r="AS8" s="617" t="str">
        <f>'Talnagögn | Numerical Data'!$E$5</f>
        <v>Energy</v>
      </c>
      <c r="AT8" s="468" cm="1">
        <f t="array" ref="AT8">INDEX('Talnagögn | Numerical Data'!$1:$1048576,_xlfn.XMATCH($B8,'Talnagögn | Numerical Data'!$B:$B),_xlfn.XMATCH($B$4,'Talnagögn | Numerical Data'!$1:$1))-INDEX('Talnagögn | Numerical Data'!$1:$1048576,_xlfn.XMATCH($A8,'Talnagögn | Numerical Data'!$A:$A),_xlfn.XMATCH($B$2,'Talnagögn | Numerical Data'!$1:$1))</f>
        <v>-744.75643753662075</v>
      </c>
      <c r="AU8" s="618" cm="1">
        <f t="array" ref="AU8">INDEX('Talnagögn | Numerical Data'!$1:$1048576,_xlfn.XMATCH($B8,'Talnagögn | Numerical Data'!$B:$B),_xlfn.XMATCH($B$4,'Talnagögn | Numerical Data'!$1:$1))/INDEX('Talnagögn | Numerical Data'!$1:$1048576,_xlfn.XMATCH($A8,'Talnagögn | Numerical Data'!$A:$A),_xlfn.XMATCH($B$2,'Talnagögn | Numerical Data'!$1:$1))-1</f>
        <v>-0.34538078739997091</v>
      </c>
      <c r="AV8" s="619" cm="1">
        <f t="array" ref="AV8">INDEX('Talnagögn | Numerical Data'!$1:$1048576,_xlfn.XMATCH($B8,'Talnagögn | Numerical Data'!$B:$B),_xlfn.XMATCH($B$5,'Talnagögn | Numerical Data'!$1:$1))-INDEX('Talnagögn | Numerical Data'!$1:$1048576,_xlfn.XMATCH($A8,'Talnagögn | Numerical Data'!$A:$A),_xlfn.XMATCH($B$1,'Talnagögn | Numerical Data'!$1:$1))</f>
        <v>-1495.3855444220542</v>
      </c>
      <c r="AW8" s="968" cm="1">
        <f t="array" ref="AW8">INDEX('Talnagögn | Numerical Data'!$1:$1048576,_xlfn.XMATCH($B8,'Talnagögn | Numerical Data'!$B:$B),_xlfn.XMATCH($B$5,'Talnagögn | Numerical Data'!$1:$1))/INDEX('Talnagögn | Numerical Data'!$1:$1048576,_xlfn.XMATCH($A8,'Talnagögn | Numerical Data'!$A:$A),_xlfn.XMATCH($B$1,'Talnagögn | Numerical Data'!$1:$1))-1</f>
        <v>-0.81245923852028978</v>
      </c>
      <c r="AX8" s="7"/>
      <c r="AY8" s="7"/>
      <c r="AZ8" s="7"/>
      <c r="BA8" s="7"/>
      <c r="BB8" s="7"/>
      <c r="BC8" s="7"/>
    </row>
    <row r="9" spans="1:55" ht="21" customHeight="1" x14ac:dyDescent="0.4">
      <c r="A9" s="3" t="s">
        <v>40</v>
      </c>
      <c r="B9" s="3" t="s">
        <v>249</v>
      </c>
      <c r="C9" s="3" t="s">
        <v>256</v>
      </c>
      <c r="D9" s="225" t="s">
        <v>45</v>
      </c>
      <c r="E9" s="621" t="str">
        <f>'Talnagögn | Numerical Data'!$D$6</f>
        <v>Iðnaður og vörunotkun</v>
      </c>
      <c r="F9" s="468" cm="1">
        <f t="array" ref="F9">INDEX('Talnagögn | Numerical Data'!$1:$1048576,_xlfn.XMATCH($A9,'Talnagögn | Numerical Data'!$A:$A),_xlfn.XMATCH($A$1,'Talnagögn | Numerical Data'!$1:$1))</f>
        <v>2008.2196872552088</v>
      </c>
      <c r="G9" s="622">
        <f>$F9/$F$13</f>
        <v>0.18264905542870841</v>
      </c>
      <c r="H9" s="468" cm="1">
        <f t="array" ref="H9">INDEX('Talnagögn | Numerical Data'!$1:$1048576,_xlfn.XMATCH($A9,'Talnagögn | Numerical Data'!$A:$A),_xlfn.XMATCH($A$1,'Talnagögn | Numerical Data'!$1:$1))-INDEX('Talnagögn | Numerical Data'!$1:$1048576,_xlfn.XMATCH($A9,'Talnagögn | Numerical Data'!$A:$A),_xlfn.XMATCH($B$3,'Talnagögn | Numerical Data'!$1:$1))</f>
        <v>60.221880569708446</v>
      </c>
      <c r="I9" s="623" cm="1">
        <f t="array" ref="I9">INDEX('Talnagögn | Numerical Data'!$1:$1048576,_xlfn.XMATCH($A9,'Talnagögn | Numerical Data'!$A:$A),_xlfn.XMATCH($A$1,'Talnagögn | Numerical Data'!$1:$1))/INDEX('Talnagögn | Numerical Data'!$1:$1048576,_xlfn.XMATCH($A9,'Talnagögn | Numerical Data'!$A:$A),_xlfn.XMATCH($B$3,'Talnagögn | Numerical Data'!$1:$1))-1</f>
        <v>3.0914757892964717E-2</v>
      </c>
      <c r="J9" s="468" cm="1">
        <f t="array" ref="J9">INDEX('Talnagögn | Numerical Data'!$1:$1048576,_xlfn.XMATCH($A9,'Talnagögn | Numerical Data'!$A:$A),_xlfn.XMATCH($A$1,'Talnagögn | Numerical Data'!$1:$1))-INDEX('Talnagögn | Numerical Data'!$1:$1048576,_xlfn.XMATCH($A9,'Talnagögn | Numerical Data'!$A:$A),_xlfn.XMATCH($B$2,'Talnagögn | Numerical Data'!$1:$1))</f>
        <v>1057.2776198679062</v>
      </c>
      <c r="K9" s="622" cm="1">
        <f t="array" ref="K9">INDEX('Talnagögn | Numerical Data'!$1:$1048576,_xlfn.XMATCH($A9,'Talnagögn | Numerical Data'!$A:$A),_xlfn.XMATCH($A$1,'Talnagögn | Numerical Data'!$1:$1))/INDEX('Talnagögn | Numerical Data'!$1:$1048576,_xlfn.XMATCH($A9,'Talnagögn | Numerical Data'!$A:$A),_xlfn.XMATCH($B$2,'Talnagögn | Numerical Data'!$1:$1))-1</f>
        <v>1.111821272953839</v>
      </c>
      <c r="L9" s="468" cm="1">
        <f t="array" ref="L9">INDEX('Talnagögn | Numerical Data'!$1:$1048576,_xlfn.XMATCH($A9,'Talnagögn | Numerical Data'!$A:$A),_xlfn.XMATCH($A$1,'Talnagögn | Numerical Data'!$1:$1))-INDEX('Talnagögn | Numerical Data'!$1:$1048576,_xlfn.XMATCH($A9,'Talnagögn | Numerical Data'!$A:$A),_xlfn.XMATCH($B$1,'Talnagögn | Numerical Data'!$1:$1))</f>
        <v>1106.0235743473481</v>
      </c>
      <c r="M9" s="624" cm="1">
        <f t="array" ref="M9">INDEX('Talnagögn | Numerical Data'!$1:$1048576,_xlfn.XMATCH($A9,'Talnagögn | Numerical Data'!$A:$A),_xlfn.XMATCH($A$1,'Talnagögn | Numerical Data'!$1:$1))/INDEX('Talnagögn | Numerical Data'!$1:$1048576,_xlfn.XMATCH($A9,'Talnagögn | Numerical Data'!$A:$A),_xlfn.XMATCH($B$1,'Talnagögn | Numerical Data'!$1:$1))-1</f>
        <v>1.2259236750450331</v>
      </c>
      <c r="O9" s="621" t="str">
        <f>'Talnagögn | Numerical Data'!$D$6</f>
        <v>Iðnaður og vörunotkun</v>
      </c>
      <c r="P9" s="468" cm="1">
        <f t="array" ref="P9">INDEX('Talnagögn | Numerical Data'!$1:$1048576,_xlfn.XMATCH($B9,'Talnagögn | Numerical Data'!$B:$B),_xlfn.XMATCH($B$4,'Talnagögn | Numerical Data'!$1:$1))-INDEX('Talnagögn | Numerical Data'!$1:$1048576,_xlfn.XMATCH($A9,'Talnagögn | Numerical Data'!$A:$A),_xlfn.XMATCH($B$2,'Talnagögn | Numerical Data'!$1:$1))</f>
        <v>1033.0046331222027</v>
      </c>
      <c r="Q9" s="622" cm="1">
        <f t="array" ref="Q9">INDEX('Talnagögn | Numerical Data'!$1:$1048576,_xlfn.XMATCH($B9,'Talnagögn | Numerical Data'!$B:$B),_xlfn.XMATCH($B$4,'Talnagögn | Numerical Data'!$1:$1))/INDEX('Talnagögn | Numerical Data'!$1:$1048576,_xlfn.XMATCH($A9,'Talnagögn | Numerical Data'!$A:$A),_xlfn.XMATCH($B$2,'Talnagögn | Numerical Data'!$1:$1))-1</f>
        <v>1.0862960726517921</v>
      </c>
      <c r="R9" s="468" cm="1">
        <f t="array" ref="R9">INDEX('Talnagögn | Numerical Data'!$1:$1048576,_xlfn.XMATCH($B9,'Talnagögn | Numerical Data'!$B:$B),_xlfn.XMATCH($B$5,'Talnagögn | Numerical Data'!$1:$1))-INDEX('Talnagögn | Numerical Data'!$1:$1048576,_xlfn.XMATCH($A9,'Talnagögn | Numerical Data'!$A:$A),_xlfn.XMATCH($B$1,'Talnagögn | Numerical Data'!$1:$1))</f>
        <v>1066.1869980282374</v>
      </c>
      <c r="S9" s="470" cm="1">
        <f t="array" ref="S9">INDEX('Talnagögn | Numerical Data'!$1:$1048576,_xlfn.XMATCH($B9,'Talnagögn | Numerical Data'!$B:$B),_xlfn.XMATCH($B$5,'Talnagögn | Numerical Data'!$1:$1))/INDEX('Talnagögn | Numerical Data'!$1:$1048576,_xlfn.XMATCH($A9,'Talnagögn | Numerical Data'!$A:$A),_xlfn.XMATCH($B$1,'Talnagögn | Numerical Data'!$1:$1))-1</f>
        <v>1.1817685564969009</v>
      </c>
      <c r="AF9" s="662"/>
      <c r="AG9" s="231"/>
      <c r="AI9" s="621" t="str">
        <f>'Talnagögn | Numerical Data'!$E$6</f>
        <v>Industrial Processes and Product Use</v>
      </c>
      <c r="AJ9" s="468" cm="1">
        <f t="array" ref="AJ9">INDEX('Talnagögn | Numerical Data'!$1:$1048576,_xlfn.XMATCH($A9,'Talnagögn | Numerical Data'!$A:$A),_xlfn.XMATCH($A$1,'Talnagögn | Numerical Data'!$1:$1))</f>
        <v>2008.2196872552088</v>
      </c>
      <c r="AK9" s="622">
        <f>$F9/$F$13</f>
        <v>0.18264905542870841</v>
      </c>
      <c r="AL9" s="468" cm="1">
        <f t="array" ref="AL9">INDEX('Talnagögn | Numerical Data'!$1:$1048576,_xlfn.XMATCH($A9,'Talnagögn | Numerical Data'!$A:$A),_xlfn.XMATCH($A$1,'Talnagögn | Numerical Data'!$1:$1))-INDEX('Talnagögn | Numerical Data'!$1:$1048576,_xlfn.XMATCH($A9,'Talnagögn | Numerical Data'!$A:$A),_xlfn.XMATCH($B$3,'Talnagögn | Numerical Data'!$1:$1))</f>
        <v>60.221880569708446</v>
      </c>
      <c r="AM9" s="623" cm="1">
        <f t="array" ref="AM9">INDEX('Talnagögn | Numerical Data'!$1:$1048576,_xlfn.XMATCH($A9,'Talnagögn | Numerical Data'!$A:$A),_xlfn.XMATCH($A$1,'Talnagögn | Numerical Data'!$1:$1))/INDEX('Talnagögn | Numerical Data'!$1:$1048576,_xlfn.XMATCH($A9,'Talnagögn | Numerical Data'!$A:$A),_xlfn.XMATCH($B$3,'Talnagögn | Numerical Data'!$1:$1))-1</f>
        <v>3.0914757892964717E-2</v>
      </c>
      <c r="AN9" s="468" cm="1">
        <f t="array" ref="AN9">INDEX('Talnagögn | Numerical Data'!$1:$1048576,_xlfn.XMATCH($A9,'Talnagögn | Numerical Data'!$A:$A),_xlfn.XMATCH($A$1,'Talnagögn | Numerical Data'!$1:$1))-INDEX('Talnagögn | Numerical Data'!$1:$1048576,_xlfn.XMATCH($A9,'Talnagögn | Numerical Data'!$A:$A),_xlfn.XMATCH($B$2,'Talnagögn | Numerical Data'!$1:$1))</f>
        <v>1057.2776198679062</v>
      </c>
      <c r="AO9" s="622" cm="1">
        <f t="array" ref="AO9">INDEX('Talnagögn | Numerical Data'!$1:$1048576,_xlfn.XMATCH($A9,'Talnagögn | Numerical Data'!$A:$A),_xlfn.XMATCH($A$1,'Talnagögn | Numerical Data'!$1:$1))/INDEX('Talnagögn | Numerical Data'!$1:$1048576,_xlfn.XMATCH($A9,'Talnagögn | Numerical Data'!$A:$A),_xlfn.XMATCH($B$2,'Talnagögn | Numerical Data'!$1:$1))-1</f>
        <v>1.111821272953839</v>
      </c>
      <c r="AP9" s="468" cm="1">
        <f t="array" ref="AP9">INDEX('Talnagögn | Numerical Data'!$1:$1048576,_xlfn.XMATCH($A9,'Talnagögn | Numerical Data'!$A:$A),_xlfn.XMATCH($A$1,'Talnagögn | Numerical Data'!$1:$1))-INDEX('Talnagögn | Numerical Data'!$1:$1048576,_xlfn.XMATCH($A9,'Talnagögn | Numerical Data'!$A:$A),_xlfn.XMATCH($B$1,'Talnagögn | Numerical Data'!$1:$1))</f>
        <v>1106.0235743473481</v>
      </c>
      <c r="AQ9" s="624" cm="1">
        <f t="array" ref="AQ9">INDEX('Talnagögn | Numerical Data'!$1:$1048576,_xlfn.XMATCH($A9,'Talnagögn | Numerical Data'!$A:$A),_xlfn.XMATCH($A$1,'Talnagögn | Numerical Data'!$1:$1))/INDEX('Talnagögn | Numerical Data'!$1:$1048576,_xlfn.XMATCH($A9,'Talnagögn | Numerical Data'!$A:$A),_xlfn.XMATCH($B$1,'Talnagögn | Numerical Data'!$1:$1))-1</f>
        <v>1.2259236750450331</v>
      </c>
      <c r="AR9" s="7"/>
      <c r="AS9" s="621" t="str">
        <f>'Talnagögn | Numerical Data'!$E$6</f>
        <v>Industrial Processes and Product Use</v>
      </c>
      <c r="AT9" s="468" cm="1">
        <f t="array" ref="AT9">INDEX('Talnagögn | Numerical Data'!$1:$1048576,_xlfn.XMATCH($B9,'Talnagögn | Numerical Data'!$B:$B),_xlfn.XMATCH($B$4,'Talnagögn | Numerical Data'!$1:$1))-INDEX('Talnagögn | Numerical Data'!$1:$1048576,_xlfn.XMATCH($A9,'Talnagögn | Numerical Data'!$A:$A),_xlfn.XMATCH($B$2,'Talnagögn | Numerical Data'!$1:$1))</f>
        <v>1033.0046331222027</v>
      </c>
      <c r="AU9" s="622" cm="1">
        <f t="array" ref="AU9">INDEX('Talnagögn | Numerical Data'!$1:$1048576,_xlfn.XMATCH($B9,'Talnagögn | Numerical Data'!$B:$B),_xlfn.XMATCH($B$4,'Talnagögn | Numerical Data'!$1:$1))/INDEX('Talnagögn | Numerical Data'!$1:$1048576,_xlfn.XMATCH($A9,'Talnagögn | Numerical Data'!$A:$A),_xlfn.XMATCH($B$2,'Talnagögn | Numerical Data'!$1:$1))-1</f>
        <v>1.0862960726517921</v>
      </c>
      <c r="AV9" s="468" cm="1">
        <f t="array" ref="AV9">INDEX('Talnagögn | Numerical Data'!$1:$1048576,_xlfn.XMATCH($B9,'Talnagögn | Numerical Data'!$B:$B),_xlfn.XMATCH($B$5,'Talnagögn | Numerical Data'!$1:$1))-INDEX('Talnagögn | Numerical Data'!$1:$1048576,_xlfn.XMATCH($A9,'Talnagögn | Numerical Data'!$A:$A),_xlfn.XMATCH($B$1,'Talnagögn | Numerical Data'!$1:$1))</f>
        <v>1066.1869980282374</v>
      </c>
      <c r="AW9" s="470" cm="1">
        <f t="array" ref="AW9">INDEX('Talnagögn | Numerical Data'!$1:$1048576,_xlfn.XMATCH($B9,'Talnagögn | Numerical Data'!$B:$B),_xlfn.XMATCH($B$5,'Talnagögn | Numerical Data'!$1:$1))/INDEX('Talnagögn | Numerical Data'!$1:$1048576,_xlfn.XMATCH($A9,'Talnagögn | Numerical Data'!$A:$A),_xlfn.XMATCH($B$1,'Talnagögn | Numerical Data'!$1:$1))-1</f>
        <v>1.1817685564969009</v>
      </c>
      <c r="AX9" s="7"/>
      <c r="AY9" s="7"/>
      <c r="AZ9" s="7"/>
      <c r="BA9" s="7"/>
      <c r="BB9" s="7"/>
      <c r="BC9" s="7"/>
    </row>
    <row r="10" spans="1:55" ht="21" customHeight="1" x14ac:dyDescent="0.4">
      <c r="A10" s="3" t="s">
        <v>41</v>
      </c>
      <c r="B10" s="3" t="s">
        <v>250</v>
      </c>
      <c r="C10" s="3" t="s">
        <v>257</v>
      </c>
      <c r="D10" s="225" t="s">
        <v>45</v>
      </c>
      <c r="E10" s="621" t="str">
        <f>'Talnagögn | Numerical Data'!$D$7</f>
        <v>Landbúnaður</v>
      </c>
      <c r="F10" s="468" cm="1">
        <f t="array" ref="F10">INDEX('Talnagögn | Numerical Data'!$1:$1048576,_xlfn.XMATCH($A10,'Talnagögn | Numerical Data'!$A:$A),_xlfn.XMATCH($A$1,'Talnagögn | Numerical Data'!$1:$1))</f>
        <v>661.73982386409887</v>
      </c>
      <c r="G10" s="623">
        <f>$F10/$F$13</f>
        <v>6.0185722974130773E-2</v>
      </c>
      <c r="H10" s="474" cm="1">
        <f t="array" ref="H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Data'!$A:$A),_xlfn.XMATCH($B$3,'Talnagögn | Numerical Data'!$1:$1))</f>
        <v>1.502506903034714</v>
      </c>
      <c r="I10" s="627" cm="1">
        <f t="array" ref="I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Data'!$A:$A),_xlfn.XMATCH($B$3,'Talnagögn | Numerical Data'!$1:$1))-1</f>
        <v>2.2757073319490395E-3</v>
      </c>
      <c r="J10" s="474" cm="1">
        <f t="array" ref="J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Data'!$A:$A),_xlfn.XMATCH($B$2,'Talnagögn | Numerical Data'!$1:$1))</f>
        <v>-16.178425794505074</v>
      </c>
      <c r="K10" s="623" cm="1">
        <f t="array" ref="K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Data'!$A:$A),_xlfn.XMATCH($B$2,'Talnagögn | Numerical Data'!$1:$1))-1</f>
        <v>-2.3864862470736603E-2</v>
      </c>
      <c r="L10" s="468" cm="1">
        <f t="array" ref="L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Data'!$A:$A),_xlfn.XMATCH($B$1,'Talnagögn | Numerical Data'!$1:$1))</f>
        <v>-50.545604014753394</v>
      </c>
      <c r="M10" s="625" cm="1">
        <f t="array" ref="M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Data'!$A:$A),_xlfn.XMATCH($B$1,'Talnagögn | Numerical Data'!$1:$1))-1</f>
        <v>-7.0962569268439912E-2</v>
      </c>
      <c r="O10" s="621" t="str">
        <f>'Talnagögn | Numerical Data'!$D$7</f>
        <v>Landbúnaður</v>
      </c>
      <c r="P10" s="474" cm="1">
        <f t="array" ref="P10">INDEX('Talnagögn | Numerical Data'!$1:$1048576,_xlfn.XMATCH($B10,'Talnagögn | Numerical Data'!$B:$B),_xlfn.XMATCH($B$4,'Talnagögn | Numerical Data'!$1:$1))-INDEX('Talnagögn | Numerical Data'!$1:$1048576,_xlfn.XMATCH($A10,'Talnagögn | Numerical Data'!$A:$A),_xlfn.XMATCH($B$2,'Talnagögn | Numerical Data'!$1:$1))</f>
        <v>-45.441149180354728</v>
      </c>
      <c r="Q10" s="627" cm="1">
        <f t="array" ref="Q10">INDEX('Talnagögn | Numerical Data'!$1:$1048576,_xlfn.XMATCH($B10,'Talnagögn | Numerical Data'!$B:$B),_xlfn.XMATCH($B$4,'Talnagögn | Numerical Data'!$1:$1))/INDEX('Talnagögn | Numerical Data'!$1:$1048576,_xlfn.XMATCH($A10,'Talnagögn | Numerical Data'!$A:$A),_xlfn.XMATCH($B$2,'Talnagögn | Numerical Data'!$1:$1))-1</f>
        <v>-6.7030426166043822E-2</v>
      </c>
      <c r="R10" s="468" cm="1">
        <f t="array" ref="R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Data'!$A:$A),_xlfn.XMATCH($B$1,'Talnagögn | Numerical Data'!$1:$1))</f>
        <v>-131.33766663923473</v>
      </c>
      <c r="S10" s="470" cm="1">
        <f t="array" ref="S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Data'!$A:$A),_xlfn.XMATCH($B$1,'Talnagögn | Numerical Data'!$1:$1))-1</f>
        <v>-0.1843890967001125</v>
      </c>
      <c r="AF10" s="662"/>
      <c r="AG10" s="231"/>
      <c r="AI10" s="621" t="str">
        <f>'Talnagögn | Numerical Data'!$E$7</f>
        <v>Agriculture</v>
      </c>
      <c r="AJ10" s="468" cm="1">
        <f t="array" ref="AJ10">INDEX('Talnagögn | Numerical Data'!$1:$1048576,_xlfn.XMATCH($A10,'Talnagögn | Numerical Data'!$A:$A),_xlfn.XMATCH($A$1,'Talnagögn | Numerical Data'!$1:$1))</f>
        <v>661.73982386409887</v>
      </c>
      <c r="AK10" s="623">
        <f>$F10/$F$13</f>
        <v>6.0185722974130773E-2</v>
      </c>
      <c r="AL10" s="474" cm="1">
        <f t="array" ref="AL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Data'!$A:$A),_xlfn.XMATCH($B$3,'Talnagögn | Numerical Data'!$1:$1))</f>
        <v>1.502506903034714</v>
      </c>
      <c r="AM10" s="627" cm="1">
        <f t="array" ref="AM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Data'!$A:$A),_xlfn.XMATCH($B$3,'Talnagögn | Numerical Data'!$1:$1))-1</f>
        <v>2.2757073319490395E-3</v>
      </c>
      <c r="AN10" s="474" cm="1">
        <f t="array" ref="AN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Data'!$A:$A),_xlfn.XMATCH($B$2,'Talnagögn | Numerical Data'!$1:$1))</f>
        <v>-16.178425794505074</v>
      </c>
      <c r="AO10" s="623" cm="1">
        <f t="array" ref="AO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Data'!$A:$A),_xlfn.XMATCH($B$2,'Talnagögn | Numerical Data'!$1:$1))-1</f>
        <v>-2.3864862470736603E-2</v>
      </c>
      <c r="AP10" s="468" cm="1">
        <f t="array" ref="AP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Data'!$A:$A),_xlfn.XMATCH($B$1,'Talnagögn | Numerical Data'!$1:$1))</f>
        <v>-50.545604014753394</v>
      </c>
      <c r="AQ10" s="625" cm="1">
        <f t="array" ref="AQ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Data'!$A:$A),_xlfn.XMATCH($B$1,'Talnagögn | Numerical Data'!$1:$1))-1</f>
        <v>-7.0962569268439912E-2</v>
      </c>
      <c r="AR10" s="7"/>
      <c r="AS10" s="621" t="str">
        <f>'Talnagögn | Numerical Data'!$E$7</f>
        <v>Agriculture</v>
      </c>
      <c r="AT10" s="474" cm="1">
        <f t="array" ref="AT10">INDEX('Talnagögn | Numerical Data'!$1:$1048576,_xlfn.XMATCH($B10,'Talnagögn | Numerical Data'!$B:$B),_xlfn.XMATCH($B$4,'Talnagögn | Numerical Data'!$1:$1))-INDEX('Talnagögn | Numerical Data'!$1:$1048576,_xlfn.XMATCH($A10,'Talnagögn | Numerical Data'!$A:$A),_xlfn.XMATCH($B$2,'Talnagögn | Numerical Data'!$1:$1))</f>
        <v>-45.441149180354728</v>
      </c>
      <c r="AU10" s="627" cm="1">
        <f t="array" ref="AU10">INDEX('Talnagögn | Numerical Data'!$1:$1048576,_xlfn.XMATCH($B10,'Talnagögn | Numerical Data'!$B:$B),_xlfn.XMATCH($B$4,'Talnagögn | Numerical Data'!$1:$1))/INDEX('Talnagögn | Numerical Data'!$1:$1048576,_xlfn.XMATCH($A10,'Talnagögn | Numerical Data'!$A:$A),_xlfn.XMATCH($B$2,'Talnagögn | Numerical Data'!$1:$1))-1</f>
        <v>-6.7030426166043822E-2</v>
      </c>
      <c r="AV10" s="468" cm="1">
        <f t="array" ref="AV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Data'!$A:$A),_xlfn.XMATCH($B$1,'Talnagögn | Numerical Data'!$1:$1))</f>
        <v>-131.33766663923473</v>
      </c>
      <c r="AW10" s="470" cm="1">
        <f t="array" ref="AW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Data'!$A:$A),_xlfn.XMATCH($B$1,'Talnagögn | Numerical Data'!$1:$1))-1</f>
        <v>-0.1843890967001125</v>
      </c>
      <c r="AX10" s="7"/>
      <c r="AY10" s="7"/>
      <c r="AZ10" s="7"/>
      <c r="BA10" s="7"/>
      <c r="BB10" s="7"/>
      <c r="BC10" s="7"/>
    </row>
    <row r="11" spans="1:55" ht="21" customHeight="1" x14ac:dyDescent="0.4">
      <c r="A11" s="3" t="s">
        <v>42</v>
      </c>
      <c r="B11" s="3" t="s">
        <v>251</v>
      </c>
      <c r="C11" s="3" t="s">
        <v>258</v>
      </c>
      <c r="D11" s="225" t="s">
        <v>45</v>
      </c>
      <c r="E11" s="626" t="str">
        <f>'Talnagögn | Numerical Data'!$D$8</f>
        <v>Landnotkun</v>
      </c>
      <c r="F11" s="468" cm="1">
        <f t="array" ref="F11">INDEX('Talnagögn | Numerical Data'!$1:$1048576,_xlfn.XMATCH($A11,'Talnagögn | Numerical Data'!$A:$A),_xlfn.XMATCH($A$1,'Talnagögn | Numerical Data'!$1:$1))</f>
        <v>6215.9199783937211</v>
      </c>
      <c r="G11" s="622">
        <f>$F11/$F$13</f>
        <v>0.56534248711892565</v>
      </c>
      <c r="H11" s="468" cm="1">
        <f t="array" ref="H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Data'!$A:$A),_xlfn.XMATCH($B$3,'Talnagögn | Numerical Data'!$1:$1))</f>
        <v>53.371435875341376</v>
      </c>
      <c r="I11" s="627" cm="1">
        <f t="array" ref="I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Data'!$A:$A),_xlfn.XMATCH($B$3,'Talnagögn | Numerical Data'!$1:$1))-1</f>
        <v>8.6606110292042349E-3</v>
      </c>
      <c r="J11" s="468" cm="1">
        <f t="array" ref="J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Data'!$A:$A),_xlfn.XMATCH($B$2,'Talnagögn | Numerical Data'!$1:$1))</f>
        <v>-433.14518301525823</v>
      </c>
      <c r="K11" s="623" cm="1">
        <f t="array" ref="K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Data'!$A:$A),_xlfn.XMATCH($B$2,'Talnagögn | Numerical Data'!$1:$1))-1</f>
        <v>-6.5143771718349619E-2</v>
      </c>
      <c r="L11" s="468" cm="1">
        <f t="array" ref="L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Data'!$A:$A),_xlfn.XMATCH($B$1,'Talnagögn | Numerical Data'!$1:$1))</f>
        <v>-470.53433521363149</v>
      </c>
      <c r="M11" s="471" cm="1">
        <f t="array" ref="M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Data'!$A:$A),_xlfn.XMATCH($B$1,'Talnagögn | Numerical Data'!$1:$1))-1</f>
        <v>-7.0371277981525204E-2</v>
      </c>
      <c r="O11" s="626" t="str">
        <f>'Talnagögn | Numerical Data'!$D$8</f>
        <v>Landnotkun</v>
      </c>
      <c r="P11" s="468" cm="1">
        <f t="array" ref="P11">INDEX('Talnagögn | Numerical Data'!$1:$1048576,_xlfn.XMATCH($B11,'Talnagögn | Numerical Data'!$B:$B),_xlfn.XMATCH($B$4,'Talnagögn | Numerical Data'!$1:$1))-INDEX('Talnagögn | Numerical Data'!$1:$1048576,_xlfn.XMATCH($A11,'Talnagögn | Numerical Data'!$A:$A),_xlfn.XMATCH($B$2,'Talnagögn | Numerical Data'!$1:$1))</f>
        <v>-1146.4701730568468</v>
      </c>
      <c r="Q11" s="623" cm="1">
        <f t="array" ref="Q11">INDEX('Talnagögn | Numerical Data'!$1:$1048576,_xlfn.XMATCH($B11,'Talnagögn | Numerical Data'!$B:$B),_xlfn.XMATCH($B$4,'Talnagögn | Numerical Data'!$1:$1))/INDEX('Talnagögn | Numerical Data'!$1:$1048576,_xlfn.XMATCH($A11,'Talnagögn | Numerical Data'!$A:$A),_xlfn.XMATCH($B$2,'Talnagögn | Numerical Data'!$1:$1))-1</f>
        <v>-0.17242576892025863</v>
      </c>
      <c r="R11" s="468" cm="1">
        <f t="array" ref="R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Data'!$A:$A),_xlfn.XMATCH($B$1,'Talnagögn | Numerical Data'!$1:$1))</f>
        <v>-2889.5321607514375</v>
      </c>
      <c r="S11" s="470" cm="1">
        <f t="array" ref="S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Data'!$A:$A),_xlfn.XMATCH($B$1,'Talnagögn | Numerical Data'!$1:$1))-1</f>
        <v>-0.43214714783454944</v>
      </c>
      <c r="AF11" s="662"/>
      <c r="AG11" s="231"/>
      <c r="AI11" s="626" t="str">
        <f>'Talnagögn | Numerical Data'!$E$8</f>
        <v>Land use, Land-Use Change and Forestry</v>
      </c>
      <c r="AJ11" s="468" cm="1">
        <f t="array" ref="AJ11">INDEX('Talnagögn | Numerical Data'!$1:$1048576,_xlfn.XMATCH($A11,'Talnagögn | Numerical Data'!$A:$A),_xlfn.XMATCH($A$1,'Talnagögn | Numerical Data'!$1:$1))</f>
        <v>6215.9199783937211</v>
      </c>
      <c r="AK11" s="622">
        <f>$F11/$F$13</f>
        <v>0.56534248711892565</v>
      </c>
      <c r="AL11" s="468" cm="1">
        <f t="array" ref="AL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Data'!$A:$A),_xlfn.XMATCH($B$3,'Talnagögn | Numerical Data'!$1:$1))</f>
        <v>53.371435875341376</v>
      </c>
      <c r="AM11" s="627" cm="1">
        <f t="array" ref="AM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Data'!$A:$A),_xlfn.XMATCH($B$3,'Talnagögn | Numerical Data'!$1:$1))-1</f>
        <v>8.6606110292042349E-3</v>
      </c>
      <c r="AN11" s="468" cm="1">
        <f t="array" ref="AN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Data'!$A:$A),_xlfn.XMATCH($B$2,'Talnagögn | Numerical Data'!$1:$1))</f>
        <v>-433.14518301525823</v>
      </c>
      <c r="AO11" s="623" cm="1">
        <f t="array" ref="AO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Data'!$A:$A),_xlfn.XMATCH($B$2,'Talnagögn | Numerical Data'!$1:$1))-1</f>
        <v>-6.5143771718349619E-2</v>
      </c>
      <c r="AP11" s="468" cm="1">
        <f t="array" ref="AP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Data'!$A:$A),_xlfn.XMATCH($B$1,'Talnagögn | Numerical Data'!$1:$1))</f>
        <v>-470.53433521363149</v>
      </c>
      <c r="AQ11" s="471" cm="1">
        <f t="array" ref="AQ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Data'!$A:$A),_xlfn.XMATCH($B$1,'Talnagögn | Numerical Data'!$1:$1))-1</f>
        <v>-7.0371277981525204E-2</v>
      </c>
      <c r="AR11" s="7"/>
      <c r="AS11" s="626" t="str">
        <f>'Talnagögn | Numerical Data'!$E$8</f>
        <v>Land use, Land-Use Change and Forestry</v>
      </c>
      <c r="AT11" s="468" cm="1">
        <f t="array" ref="AT11">INDEX('Talnagögn | Numerical Data'!$1:$1048576,_xlfn.XMATCH($B11,'Talnagögn | Numerical Data'!$B:$B),_xlfn.XMATCH($B$4,'Talnagögn | Numerical Data'!$1:$1))-INDEX('Talnagögn | Numerical Data'!$1:$1048576,_xlfn.XMATCH($A11,'Talnagögn | Numerical Data'!$A:$A),_xlfn.XMATCH($B$2,'Talnagögn | Numerical Data'!$1:$1))</f>
        <v>-1146.4701730568468</v>
      </c>
      <c r="AU11" s="623" cm="1">
        <f t="array" ref="AU11">INDEX('Talnagögn | Numerical Data'!$1:$1048576,_xlfn.XMATCH($B11,'Talnagögn | Numerical Data'!$B:$B),_xlfn.XMATCH($B$4,'Talnagögn | Numerical Data'!$1:$1))/INDEX('Talnagögn | Numerical Data'!$1:$1048576,_xlfn.XMATCH($A11,'Talnagögn | Numerical Data'!$A:$A),_xlfn.XMATCH($B$2,'Talnagögn | Numerical Data'!$1:$1))-1</f>
        <v>-0.17242576892025863</v>
      </c>
      <c r="AV11" s="468" cm="1">
        <f t="array" ref="AV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Data'!$A:$A),_xlfn.XMATCH($B$1,'Talnagögn | Numerical Data'!$1:$1))</f>
        <v>-2889.5321607514375</v>
      </c>
      <c r="AW11" s="470" cm="1">
        <f t="array" ref="AW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Data'!$A:$A),_xlfn.XMATCH($B$1,'Talnagögn | Numerical Data'!$1:$1))-1</f>
        <v>-0.43214714783454944</v>
      </c>
      <c r="AX11" s="7"/>
      <c r="AY11" s="7"/>
      <c r="AZ11" s="7"/>
      <c r="BA11" s="7"/>
      <c r="BB11" s="7"/>
      <c r="BC11" s="7"/>
    </row>
    <row r="12" spans="1:55" ht="21" customHeight="1" x14ac:dyDescent="0.4">
      <c r="A12" s="3" t="s">
        <v>43</v>
      </c>
      <c r="B12" s="3" t="s">
        <v>252</v>
      </c>
      <c r="C12" s="3" t="s">
        <v>259</v>
      </c>
      <c r="D12" s="225" t="s">
        <v>45</v>
      </c>
      <c r="E12" s="628" t="str">
        <f>'Talnagögn | Numerical Data'!$D$9</f>
        <v>Úrgangur</v>
      </c>
      <c r="F12" s="629" cm="1">
        <f t="array" ref="F12">INDEX('Talnagögn | Numerical Data'!$1:$1048576,_xlfn.XMATCH($A12,'Talnagögn | Numerical Data'!$A:$A),_xlfn.XMATCH($A$1,'Talnagögn | Numerical Data'!$1:$1))</f>
        <v>242.60749287449426</v>
      </c>
      <c r="G12" s="630">
        <f>$F12/$F$13</f>
        <v>2.206532965226439E-2</v>
      </c>
      <c r="H12" s="888" cm="1">
        <f t="array" ref="H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Data'!$A:$A),_xlfn.XMATCH($B$3,'Talnagögn | Numerical Data'!$1:$1))</f>
        <v>-11.420812236554809</v>
      </c>
      <c r="I12" s="630" cm="1">
        <f t="array" ref="I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Data'!$A:$A),_xlfn.XMATCH($B$3,'Talnagögn | Numerical Data'!$1:$1))-1</f>
        <v>-4.4958817607203994E-2</v>
      </c>
      <c r="J12" s="629" cm="1">
        <f t="array" ref="J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Data'!$A:$A),_xlfn.XMATCH($B$2,'Talnagögn | Numerical Data'!$1:$1))</f>
        <v>-71.359774279625071</v>
      </c>
      <c r="K12" s="631" cm="1">
        <f t="array" ref="K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Data'!$A:$A),_xlfn.XMATCH($B$2,'Talnagögn | Numerical Data'!$1:$1))-1</f>
        <v>-0.22728412081440386</v>
      </c>
      <c r="L12" s="629" cm="1">
        <f t="array" ref="L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Data'!$A:$A),_xlfn.XMATCH($B$1,'Talnagögn | Numerical Data'!$1:$1))</f>
        <v>30.423801966527776</v>
      </c>
      <c r="M12" s="632" cm="1">
        <f t="array" ref="M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Data'!$A:$A),_xlfn.XMATCH($B$1,'Talnagögn | Numerical Data'!$1:$1))-1</f>
        <v>0.14338426217556899</v>
      </c>
      <c r="O12" s="628" t="str">
        <f>'Talnagögn | Numerical Data'!$D$9</f>
        <v>Úrgangur</v>
      </c>
      <c r="P12" s="629" cm="1">
        <f t="array" ref="P12">INDEX('Talnagögn | Numerical Data'!$1:$1048576,_xlfn.XMATCH($B12,'Talnagögn | Numerical Data'!$B:$B),_xlfn.XMATCH($B$4,'Talnagögn | Numerical Data'!$1:$1))-INDEX('Talnagögn | Numerical Data'!$1:$1048576,_xlfn.XMATCH($A12,'Talnagögn | Numerical Data'!$A:$A),_xlfn.XMATCH($B$2,'Talnagögn | Numerical Data'!$1:$1))</f>
        <v>-150.60550351255253</v>
      </c>
      <c r="Q12" s="631" cm="1">
        <f t="array" ref="Q12">INDEX('Talnagögn | Numerical Data'!$1:$1048576,_xlfn.XMATCH($B12,'Talnagögn | Numerical Data'!$B:$B),_xlfn.XMATCH($B$4,'Talnagögn | Numerical Data'!$1:$1))/INDEX('Talnagögn | Numerical Data'!$1:$1048576,_xlfn.XMATCH($A12,'Talnagögn | Numerical Data'!$A:$A),_xlfn.XMATCH($B$2,'Talnagögn | Numerical Data'!$1:$1))-1</f>
        <v>-0.47968536617743573</v>
      </c>
      <c r="R12" s="629" cm="1">
        <f t="array" ref="R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Data'!$A:$A),_xlfn.XMATCH($B$1,'Talnagögn | Numerical Data'!$1:$1))</f>
        <v>-137.13862220374253</v>
      </c>
      <c r="S12" s="632" cm="1">
        <f t="array" ref="S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Data'!$A:$A),_xlfn.XMATCH($B$1,'Talnagögn | Numerical Data'!$1:$1))-1</f>
        <v>-0.64632027851389229</v>
      </c>
      <c r="AF12" s="662"/>
      <c r="AG12" s="231"/>
      <c r="AI12" s="628" t="str">
        <f>'Talnagögn | Numerical Data'!$E$9</f>
        <v>Waste</v>
      </c>
      <c r="AJ12" s="629" cm="1">
        <f t="array" ref="AJ12">INDEX('Talnagögn | Numerical Data'!$1:$1048576,_xlfn.XMATCH($A12,'Talnagögn | Numerical Data'!$A:$A),_xlfn.XMATCH($A$1,'Talnagögn | Numerical Data'!$1:$1))</f>
        <v>242.60749287449426</v>
      </c>
      <c r="AK12" s="630">
        <f>$F12/$F$13</f>
        <v>2.206532965226439E-2</v>
      </c>
      <c r="AL12" s="888" cm="1">
        <f t="array" ref="AL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Data'!$A:$A),_xlfn.XMATCH($B$3,'Talnagögn | Numerical Data'!$1:$1))</f>
        <v>-11.420812236554809</v>
      </c>
      <c r="AM12" s="630" cm="1">
        <f t="array" ref="AM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Data'!$A:$A),_xlfn.XMATCH($B$3,'Talnagögn | Numerical Data'!$1:$1))-1</f>
        <v>-4.4958817607203994E-2</v>
      </c>
      <c r="AN12" s="629" cm="1">
        <f t="array" ref="AN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Data'!$A:$A),_xlfn.XMATCH($B$2,'Talnagögn | Numerical Data'!$1:$1))</f>
        <v>-71.359774279625071</v>
      </c>
      <c r="AO12" s="631" cm="1">
        <f t="array" ref="AO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Data'!$A:$A),_xlfn.XMATCH($B$2,'Talnagögn | Numerical Data'!$1:$1))-1</f>
        <v>-0.22728412081440386</v>
      </c>
      <c r="AP12" s="629" cm="1">
        <f t="array" ref="AP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Data'!$A:$A),_xlfn.XMATCH($B$1,'Talnagögn | Numerical Data'!$1:$1))</f>
        <v>30.423801966527776</v>
      </c>
      <c r="AQ12" s="632" cm="1">
        <f t="array" ref="AQ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Data'!$A:$A),_xlfn.XMATCH($B$1,'Talnagögn | Numerical Data'!$1:$1))-1</f>
        <v>0.14338426217556899</v>
      </c>
      <c r="AR12" s="7"/>
      <c r="AS12" s="628" t="str">
        <f>'Talnagögn | Numerical Data'!$E$9</f>
        <v>Waste</v>
      </c>
      <c r="AT12" s="629" cm="1">
        <f t="array" ref="AT12">INDEX('Talnagögn | Numerical Data'!$1:$1048576,_xlfn.XMATCH($B12,'Talnagögn | Numerical Data'!$B:$B),_xlfn.XMATCH($B$4,'Talnagögn | Numerical Data'!$1:$1))-INDEX('Talnagögn | Numerical Data'!$1:$1048576,_xlfn.XMATCH($A12,'Talnagögn | Numerical Data'!$A:$A),_xlfn.XMATCH($B$2,'Talnagögn | Numerical Data'!$1:$1))</f>
        <v>-150.60550351255253</v>
      </c>
      <c r="AU12" s="631" cm="1">
        <f t="array" ref="AU12">INDEX('Talnagögn | Numerical Data'!$1:$1048576,_xlfn.XMATCH($B12,'Talnagögn | Numerical Data'!$B:$B),_xlfn.XMATCH($B$4,'Talnagögn | Numerical Data'!$1:$1))/INDEX('Talnagögn | Numerical Data'!$1:$1048576,_xlfn.XMATCH($A12,'Talnagögn | Numerical Data'!$A:$A),_xlfn.XMATCH($B$2,'Talnagögn | Numerical Data'!$1:$1))-1</f>
        <v>-0.47968536617743573</v>
      </c>
      <c r="AV12" s="629" cm="1">
        <f t="array" ref="AV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Data'!$A:$A),_xlfn.XMATCH($B$1,'Talnagögn | Numerical Data'!$1:$1))</f>
        <v>-137.13862220374253</v>
      </c>
      <c r="AW12" s="632" cm="1">
        <f t="array" ref="AW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Data'!$A:$A),_xlfn.XMATCH($B$1,'Talnagögn | Numerical Data'!$1:$1))-1</f>
        <v>-0.64632027851389229</v>
      </c>
      <c r="AX12" s="7"/>
      <c r="AY12" s="7"/>
      <c r="AZ12" s="7"/>
      <c r="BA12" s="7"/>
      <c r="BB12" s="7"/>
      <c r="BC12" s="7"/>
    </row>
    <row r="13" spans="1:55" ht="21" customHeight="1" x14ac:dyDescent="0.4">
      <c r="A13" s="3" t="s">
        <v>44</v>
      </c>
      <c r="B13" s="3" t="s">
        <v>253</v>
      </c>
      <c r="C13" s="3" t="s">
        <v>260</v>
      </c>
      <c r="D13" s="225" t="s">
        <v>45</v>
      </c>
      <c r="E13" s="633" t="s">
        <v>198</v>
      </c>
      <c r="F13" s="634" cm="1">
        <f t="array" ref="F13">INDEX('Talnagögn | Numerical Data'!$1:$1048576,_xlfn.XMATCH($A13,'Talnagögn | Numerical Data'!$A:$A),_xlfn.XMATCH($A$1,'Talnagögn | Numerical Data'!$1:$1))</f>
        <v>10994.963442551485</v>
      </c>
      <c r="G13" s="635">
        <f>SUM($G$8:$G$12)</f>
        <v>1</v>
      </c>
      <c r="H13" s="634" cm="1">
        <f t="array" ref="H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Data'!$A:$A),_xlfn.XMATCH($B$3,'Talnagögn | Numerical Data'!$1:$1))</f>
        <v>188.40107478619393</v>
      </c>
      <c r="I13" s="636" cm="1">
        <f t="array" ref="I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Data'!$A:$A),_xlfn.XMATCH($B$3,'Talnagögn | Numerical Data'!$1:$1))-1</f>
        <v>1.743395062875619E-2</v>
      </c>
      <c r="J13" s="634" cm="1">
        <f t="array" ref="J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Data'!$A:$A),_xlfn.XMATCH($B$2,'Talnagögn | Numerical Data'!$1:$1))</f>
        <v>246.73639953366182</v>
      </c>
      <c r="K13" s="636" cm="1">
        <f t="array" ref="K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Data'!$A:$A),_xlfn.XMATCH($B$2,'Talnagögn | Numerical Data'!$1:$1))-1</f>
        <v>2.295600926051744E-2</v>
      </c>
      <c r="L13" s="634" cm="1">
        <f t="array" ref="L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Data'!$A:$A),_xlfn.XMATCH($B$1,'Talnagögn | Numerical Data'!$1:$1))</f>
        <v>641.27704352573892</v>
      </c>
      <c r="M13" s="637" cm="1">
        <f t="array" ref="M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Data'!$A:$A),_xlfn.XMATCH($B$1,'Talnagögn | Numerical Data'!$1:$1))-1</f>
        <v>6.1937074275890902E-2</v>
      </c>
      <c r="O13" s="633" t="s">
        <v>198</v>
      </c>
      <c r="P13" s="634" cm="1">
        <f t="array" ref="P13">INDEX('Talnagögn | Numerical Data'!$1:$1048576,_xlfn.XMATCH($B13,'Talnagögn | Numerical Data'!$B:$B),_xlfn.XMATCH($B$4,'Talnagögn | Numerical Data'!$1:$1))-INDEX('Talnagögn | Numerical Data'!$1:$1048576,_xlfn.XMATCH($A13,'Talnagögn | Numerical Data'!$A:$A),_xlfn.XMATCH($B$2,'Talnagögn | Numerical Data'!$1:$1))</f>
        <v>-1054.2686301641716</v>
      </c>
      <c r="Q13" s="889" cm="1">
        <f t="array" ref="Q13">INDEX('Talnagögn | Numerical Data'!$1:$1048576,_xlfn.XMATCH($B13,'Talnagögn | Numerical Data'!$B:$B),_xlfn.XMATCH($B$4,'Talnagögn | Numerical Data'!$1:$1))/INDEX('Talnagögn | Numerical Data'!$1:$1048576,_xlfn.XMATCH($A13,'Talnagögn | Numerical Data'!$A:$A),_xlfn.XMATCH($B$2,'Talnagögn | Numerical Data'!$1:$1))-1</f>
        <v>-9.8087677711370724E-2</v>
      </c>
      <c r="R13" s="634" cm="1">
        <f t="array" ref="R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Data'!$A:$A),_xlfn.XMATCH($B$1,'Talnagögn | Numerical Data'!$1:$1))</f>
        <v>-3587.206995988231</v>
      </c>
      <c r="S13" s="641" cm="1">
        <f t="array" ref="S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Data'!$A:$A),_xlfn.XMATCH($B$1,'Talnagögn | Numerical Data'!$1:$1))-1</f>
        <v>-0.34646664557328855</v>
      </c>
      <c r="AG13" s="231"/>
      <c r="AI13" s="633" t="s">
        <v>168</v>
      </c>
      <c r="AJ13" s="634" cm="1">
        <f t="array" ref="AJ13">INDEX('Talnagögn | Numerical Data'!$1:$1048576,_xlfn.XMATCH($A13,'Talnagögn | Numerical Data'!$A:$A),_xlfn.XMATCH($A$1,'Talnagögn | Numerical Data'!$1:$1))</f>
        <v>10994.963442551485</v>
      </c>
      <c r="AK13" s="635">
        <f>SUM($G$8:$G$12)</f>
        <v>1</v>
      </c>
      <c r="AL13" s="634" cm="1">
        <f t="array" ref="AL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Data'!$A:$A),_xlfn.XMATCH($B$3,'Talnagögn | Numerical Data'!$1:$1))</f>
        <v>188.40107478619393</v>
      </c>
      <c r="AM13" s="636" cm="1">
        <f t="array" ref="AM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Data'!$A:$A),_xlfn.XMATCH($B$3,'Talnagögn | Numerical Data'!$1:$1))-1</f>
        <v>1.743395062875619E-2</v>
      </c>
      <c r="AN13" s="634" cm="1">
        <f t="array" ref="AN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Data'!$A:$A),_xlfn.XMATCH($B$2,'Talnagögn | Numerical Data'!$1:$1))</f>
        <v>246.73639953366182</v>
      </c>
      <c r="AO13" s="636" cm="1">
        <f t="array" ref="AO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Data'!$A:$A),_xlfn.XMATCH($B$2,'Talnagögn | Numerical Data'!$1:$1))-1</f>
        <v>2.295600926051744E-2</v>
      </c>
      <c r="AP13" s="634" cm="1">
        <f t="array" ref="AP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Data'!$A:$A),_xlfn.XMATCH($B$1,'Talnagögn | Numerical Data'!$1:$1))</f>
        <v>641.27704352573892</v>
      </c>
      <c r="AQ13" s="637" cm="1">
        <f t="array" ref="AQ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Data'!$A:$A),_xlfn.XMATCH($B$1,'Talnagögn | Numerical Data'!$1:$1))-1</f>
        <v>6.1937074275890902E-2</v>
      </c>
      <c r="AR13" s="7"/>
      <c r="AS13" s="633" t="s">
        <v>168</v>
      </c>
      <c r="AT13" s="634" cm="1">
        <f t="array" ref="AT13">INDEX('Talnagögn | Numerical Data'!$1:$1048576,_xlfn.XMATCH($B13,'Talnagögn | Numerical Data'!$B:$B),_xlfn.XMATCH($B$4,'Talnagögn | Numerical Data'!$1:$1))-INDEX('Talnagögn | Numerical Data'!$1:$1048576,_xlfn.XMATCH($A13,'Talnagögn | Numerical Data'!$A:$A),_xlfn.XMATCH($B$2,'Talnagögn | Numerical Data'!$1:$1))</f>
        <v>-1054.2686301641716</v>
      </c>
      <c r="AU13" s="638" cm="1">
        <f t="array" ref="AU13">INDEX('Talnagögn | Numerical Data'!$1:$1048576,_xlfn.XMATCH($B13,'Talnagögn | Numerical Data'!$B:$B),_xlfn.XMATCH($B$4,'Talnagögn | Numerical Data'!$1:$1))/INDEX('Talnagögn | Numerical Data'!$1:$1048576,_xlfn.XMATCH($A13,'Talnagögn | Numerical Data'!$A:$A),_xlfn.XMATCH($B$2,'Talnagögn | Numerical Data'!$1:$1))-1</f>
        <v>-9.8087677711370724E-2</v>
      </c>
      <c r="AV13" s="634" cm="1">
        <f t="array" ref="AV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Data'!$A:$A),_xlfn.XMATCH($B$1,'Talnagögn | Numerical Data'!$1:$1))</f>
        <v>-3587.206995988231</v>
      </c>
      <c r="AW13" s="641" cm="1">
        <f t="array" ref="AW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Data'!$A:$A),_xlfn.XMATCH($B$1,'Talnagögn | Numerical Data'!$1:$1))-1</f>
        <v>-0.34646664557328855</v>
      </c>
      <c r="AX13" s="7"/>
      <c r="AY13" s="7"/>
      <c r="AZ13" s="7"/>
      <c r="BA13" s="7"/>
      <c r="BB13" s="7"/>
      <c r="BC13" s="7"/>
    </row>
    <row r="14" spans="1:55" x14ac:dyDescent="0.4">
      <c r="B14" s="920" t="s">
        <v>45</v>
      </c>
      <c r="D14" s="225" t="s">
        <v>45</v>
      </c>
      <c r="E14" s="226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663"/>
      <c r="S14" s="650"/>
      <c r="T14" s="650"/>
      <c r="U14" s="650"/>
      <c r="V14" s="650"/>
      <c r="W14" s="650"/>
      <c r="X14" s="652"/>
      <c r="Y14" s="652"/>
      <c r="Z14" s="652"/>
      <c r="AA14" s="652"/>
      <c r="AB14" s="652"/>
      <c r="AC14" s="350"/>
      <c r="AD14" s="350"/>
      <c r="AE14" s="350"/>
      <c r="AF14" s="664"/>
      <c r="AI14" s="226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13"/>
      <c r="AW14" s="214"/>
      <c r="AX14" s="7"/>
      <c r="AY14" s="7"/>
      <c r="AZ14" s="7"/>
      <c r="BA14" s="7"/>
      <c r="BB14" s="7"/>
      <c r="BC14" s="7"/>
    </row>
    <row r="15" spans="1:55" s="37" customFormat="1" x14ac:dyDescent="0.4">
      <c r="A15" s="47"/>
      <c r="B15" s="920" t="s">
        <v>45</v>
      </c>
      <c r="C15" s="920"/>
      <c r="D15" s="225" t="s">
        <v>45</v>
      </c>
      <c r="E15" s="226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663"/>
      <c r="S15" s="650"/>
      <c r="T15" s="650"/>
      <c r="U15" s="650"/>
      <c r="V15" s="650"/>
      <c r="W15" s="650"/>
      <c r="X15" s="652"/>
      <c r="Y15" s="652"/>
      <c r="Z15" s="652"/>
      <c r="AA15" s="652"/>
      <c r="AB15" s="652"/>
      <c r="AC15" s="350"/>
      <c r="AD15" s="350"/>
      <c r="AE15" s="350"/>
      <c r="AF15" s="664"/>
      <c r="AI15" s="226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13"/>
      <c r="AW15" s="214"/>
    </row>
    <row r="16" spans="1:55" s="37" customFormat="1" ht="34.799999999999997" x14ac:dyDescent="0.55000000000000004">
      <c r="A16" s="47"/>
      <c r="B16" s="920"/>
      <c r="C16" s="920"/>
      <c r="D16" s="225"/>
      <c r="E16" s="959" t="s">
        <v>405</v>
      </c>
      <c r="F16" s="958"/>
      <c r="G16" s="958"/>
      <c r="H16" s="958"/>
      <c r="I16" s="958"/>
      <c r="J16" s="958"/>
      <c r="K16" s="958"/>
      <c r="L16" s="958"/>
      <c r="M16" s="958"/>
      <c r="N16" s="209"/>
      <c r="O16" s="959" t="s">
        <v>405</v>
      </c>
      <c r="P16" s="958"/>
      <c r="Q16" s="958"/>
      <c r="R16" s="958"/>
      <c r="S16" s="958"/>
      <c r="T16" s="650"/>
      <c r="U16" s="650"/>
      <c r="V16" s="650"/>
      <c r="W16" s="650"/>
      <c r="X16" s="652"/>
      <c r="Y16" s="652"/>
      <c r="Z16" s="652"/>
      <c r="AA16" s="652"/>
      <c r="AB16" s="652"/>
      <c r="AC16" s="350"/>
      <c r="AD16" s="350"/>
      <c r="AE16" s="350"/>
      <c r="AF16" s="664"/>
      <c r="AI16" s="959" t="s">
        <v>407</v>
      </c>
      <c r="AJ16" s="958"/>
      <c r="AK16" s="958"/>
      <c r="AL16" s="958"/>
      <c r="AM16" s="958"/>
      <c r="AN16" s="958"/>
      <c r="AO16" s="958"/>
      <c r="AP16" s="958"/>
      <c r="AQ16" s="958"/>
      <c r="AR16" s="209"/>
      <c r="AS16" s="959" t="s">
        <v>407</v>
      </c>
      <c r="AT16" s="958"/>
      <c r="AU16" s="958"/>
      <c r="AV16" s="958"/>
      <c r="AW16" s="958"/>
    </row>
    <row r="17" spans="1:55" ht="48" customHeight="1" x14ac:dyDescent="0.4">
      <c r="D17" s="217"/>
      <c r="E17" s="1174" t="str">
        <f>$E$5</f>
        <v>STAÐAN ÁRIÐ 2024</v>
      </c>
      <c r="F17" s="659"/>
      <c r="G17" s="658"/>
      <c r="H17" s="658"/>
      <c r="I17" s="658"/>
      <c r="J17" s="658"/>
      <c r="K17" s="658"/>
      <c r="L17" s="658"/>
      <c r="M17" s="658"/>
      <c r="N17" s="209"/>
      <c r="O17" s="1174" t="str">
        <f>$O$5</f>
        <v>FRAMTÍÐAR-HORFUR</v>
      </c>
      <c r="P17" s="1283" t="s">
        <v>374</v>
      </c>
      <c r="Q17" s="1284"/>
      <c r="R17" s="1284"/>
      <c r="S17" s="1286"/>
      <c r="T17" s="665"/>
      <c r="U17" s="665"/>
      <c r="V17" s="665"/>
      <c r="W17" s="665"/>
      <c r="AI17" s="1174" t="str">
        <f>$AI$5</f>
        <v>2024 EMISSIONS</v>
      </c>
      <c r="AJ17" s="656"/>
      <c r="AK17" s="657"/>
      <c r="AL17" s="657"/>
      <c r="AM17" s="657"/>
      <c r="AN17" s="657"/>
      <c r="AO17" s="657"/>
      <c r="AP17" s="658"/>
      <c r="AQ17" s="657"/>
      <c r="AR17" s="209"/>
      <c r="AS17" s="1174" t="str">
        <f>$AS$5</f>
        <v>OUTLOOKS</v>
      </c>
      <c r="AT17" s="1283" t="str">
        <f>$AT$5</f>
        <v>Estimated change in emissions based on
With Existing Measures scenario</v>
      </c>
      <c r="AU17" s="1284"/>
      <c r="AV17" s="1284"/>
      <c r="AW17" s="1284"/>
      <c r="AX17" s="7"/>
      <c r="AY17" s="7"/>
      <c r="AZ17" s="7"/>
      <c r="BA17" s="7"/>
      <c r="BB17" s="7"/>
      <c r="BC17" s="7"/>
    </row>
    <row r="18" spans="1:55" s="37" customFormat="1" ht="17.399999999999999" x14ac:dyDescent="0.4">
      <c r="A18" s="35"/>
      <c r="B18" s="922" t="s">
        <v>45</v>
      </c>
      <c r="C18" s="922"/>
      <c r="D18" s="225" t="s">
        <v>45</v>
      </c>
      <c r="E18" s="1174"/>
      <c r="F18" s="1216" t="str">
        <f>"Losun "&amp;$A$1</f>
        <v>Losun 2024</v>
      </c>
      <c r="G18" s="1217"/>
      <c r="H18" s="1168" t="str">
        <f>"Breyting frá "&amp;$B$3</f>
        <v>Breyting frá 2023</v>
      </c>
      <c r="I18" s="1217"/>
      <c r="J18" s="1168" t="str">
        <f>"Breyting frá "&amp;$B$2</f>
        <v>Breyting frá 2005</v>
      </c>
      <c r="K18" s="1217"/>
      <c r="L18" s="1168" t="str">
        <f>"Breyting frá "&amp;$B$1</f>
        <v>Breyting frá 1990</v>
      </c>
      <c r="M18" s="1285"/>
      <c r="N18" s="209"/>
      <c r="O18" s="1174"/>
      <c r="P18" s="1168" t="s">
        <v>375</v>
      </c>
      <c r="Q18" s="1217"/>
      <c r="R18" s="1168" t="s">
        <v>376</v>
      </c>
      <c r="S18" s="1217"/>
      <c r="T18" s="650"/>
      <c r="U18" s="650"/>
      <c r="V18" s="650"/>
      <c r="W18" s="650"/>
      <c r="X18" s="350"/>
      <c r="Y18" s="350"/>
      <c r="Z18" s="350"/>
      <c r="AA18" s="350"/>
      <c r="AB18" s="350"/>
      <c r="AC18" s="350"/>
      <c r="AD18" s="350"/>
      <c r="AE18" s="350"/>
      <c r="AF18" s="664"/>
      <c r="AI18" s="1174"/>
      <c r="AJ18" s="1216" t="str">
        <f>$AJ$6</f>
        <v>Emissions in 2023</v>
      </c>
      <c r="AK18" s="1217"/>
      <c r="AL18" s="1168" t="str">
        <f>$AL$6</f>
        <v>Change from 2022</v>
      </c>
      <c r="AM18" s="1217"/>
      <c r="AN18" s="1168" t="str">
        <f>$AN$6</f>
        <v>Change from 2005</v>
      </c>
      <c r="AO18" s="1217"/>
      <c r="AP18" s="1168" t="str">
        <f>$AP$6</f>
        <v>Change from 1990</v>
      </c>
      <c r="AQ18" s="1285"/>
      <c r="AR18" s="209"/>
      <c r="AS18" s="1174"/>
      <c r="AT18" s="1168" t="str">
        <f>$AT$6</f>
        <v>2030 compared to 2005</v>
      </c>
      <c r="AU18" s="1217"/>
      <c r="AV18" s="1168" t="str">
        <f>$AV$6</f>
        <v>2055 compared to 1990</v>
      </c>
      <c r="AW18" s="1217"/>
    </row>
    <row r="19" spans="1:55" ht="17.399999999999999" thickBot="1" x14ac:dyDescent="0.45">
      <c r="B19" s="920" t="s">
        <v>45</v>
      </c>
      <c r="D19" s="217" t="s">
        <v>45</v>
      </c>
      <c r="E19" s="1175"/>
      <c r="F19" s="410" t="s">
        <v>363</v>
      </c>
      <c r="G19" s="411" t="s">
        <v>4</v>
      </c>
      <c r="H19" s="410" t="str">
        <f>$F$7</f>
        <v>Þús. tonn CO₂-íg.</v>
      </c>
      <c r="I19" s="411" t="s">
        <v>4</v>
      </c>
      <c r="J19" s="410" t="str">
        <f>$F$7</f>
        <v>Þús. tonn CO₂-íg.</v>
      </c>
      <c r="K19" s="411" t="s">
        <v>4</v>
      </c>
      <c r="L19" s="410" t="str">
        <f>$F$7</f>
        <v>Þús. tonn CO₂-íg.</v>
      </c>
      <c r="M19" s="410" t="s">
        <v>4</v>
      </c>
      <c r="N19" s="209"/>
      <c r="O19" s="1175"/>
      <c r="P19" s="410" t="str">
        <f>$F$7</f>
        <v>Þús. tonn CO₂-íg.</v>
      </c>
      <c r="Q19" s="411" t="s">
        <v>4</v>
      </c>
      <c r="R19" s="410" t="str">
        <f>$F$7</f>
        <v>Þús. tonn CO₂-íg.</v>
      </c>
      <c r="S19" s="410" t="s">
        <v>4</v>
      </c>
      <c r="AI19" s="1175"/>
      <c r="AJ19" s="410" t="str">
        <f>$AJ$7</f>
        <v>Thousand tons CO₂e</v>
      </c>
      <c r="AK19" s="411" t="s">
        <v>4</v>
      </c>
      <c r="AL19" s="410" t="str">
        <f>$AJ$7</f>
        <v>Thousand tons CO₂e</v>
      </c>
      <c r="AM19" s="411" t="s">
        <v>4</v>
      </c>
      <c r="AN19" s="410" t="str">
        <f>$F$7</f>
        <v>Þús. tonn CO₂-íg.</v>
      </c>
      <c r="AO19" s="411" t="s">
        <v>4</v>
      </c>
      <c r="AP19" s="410" t="str">
        <f>$AJ$7</f>
        <v>Thousand tons CO₂e</v>
      </c>
      <c r="AQ19" s="410" t="s">
        <v>4</v>
      </c>
      <c r="AR19" s="209"/>
      <c r="AS19" s="1175"/>
      <c r="AT19" s="410" t="str">
        <f>$AJ$7</f>
        <v>Thousand tons CO₂e</v>
      </c>
      <c r="AU19" s="411" t="s">
        <v>4</v>
      </c>
      <c r="AV19" s="410" t="str">
        <f>$AJ$7</f>
        <v>Thousand tons CO₂e</v>
      </c>
      <c r="AW19" s="410" t="s">
        <v>4</v>
      </c>
      <c r="AX19" s="7"/>
      <c r="AY19" s="7"/>
      <c r="AZ19" s="7"/>
      <c r="BA19" s="7"/>
      <c r="BB19" s="7"/>
      <c r="BC19" s="7"/>
    </row>
    <row r="20" spans="1:55" s="37" customFormat="1" ht="21" customHeight="1" thickTop="1" x14ac:dyDescent="0.4">
      <c r="A20" s="3" t="s">
        <v>39</v>
      </c>
      <c r="B20" s="3" t="s">
        <v>248</v>
      </c>
      <c r="C20" s="3" t="s">
        <v>255</v>
      </c>
      <c r="D20" s="225" t="s">
        <v>45</v>
      </c>
      <c r="E20" s="621" t="s">
        <v>3</v>
      </c>
      <c r="F20" s="468" cm="1">
        <f t="array" ref="F20">INDEX('Talnagögn | Numerical Data'!$1:$1048576,_xlfn.XMATCH($A20,'Talnagögn | Numerical Data'!$A:$A),_xlfn.XMATCH($A$1,'Talnagögn | Numerical Data'!$1:$1))</f>
        <v>1866.4764601639613</v>
      </c>
      <c r="G20" s="622">
        <f>$F20/$F$24</f>
        <v>0.39055440155803239</v>
      </c>
      <c r="H20" s="468" cm="1">
        <f t="array" ref="H20">INDEX('Talnagögn | Numerical Data'!$1:$1048576,_xlfn.XMATCH($A20,'Talnagögn | Numerical Data'!$A:$A),_xlfn.XMATCH($A$1,'Talnagögn | Numerical Data'!$1:$1))-INDEX('Talnagögn | Numerical Data'!$1:$1048576,_xlfn.XMATCH($A20,'Talnagögn | Numerical Data'!$A:$A),_xlfn.XMATCH($B$3,'Talnagögn | Numerical Data'!$1:$1))</f>
        <v>84.726063674663237</v>
      </c>
      <c r="I20" s="623" cm="1">
        <f t="array" ref="I20">INDEX('Talnagögn | Numerical Data'!$1:$1048576,_xlfn.XMATCH($A20,'Talnagögn | Numerical Data'!$A:$A),_xlfn.XMATCH($A$1,'Talnagögn | Numerical Data'!$1:$1))/INDEX('Talnagögn | Numerical Data'!$1:$1048576,_xlfn.XMATCH($A20,'Talnagögn | Numerical Data'!$A:$A),_xlfn.XMATCH($B$3,'Talnagögn | Numerical Data'!$1:$1))-1</f>
        <v>4.7552150874558441E-2</v>
      </c>
      <c r="J20" s="468" cm="1">
        <f t="array" ref="J20">INDEX('Talnagögn | Numerical Data'!$1:$1048576,_xlfn.XMATCH($A20,'Talnagögn | Numerical Data'!$A:$A),_xlfn.XMATCH($A$1,'Talnagögn | Numerical Data'!$1:$1))-INDEX('Talnagögn | Numerical Data'!$1:$1048576,_xlfn.XMATCH($A20,'Talnagögn | Numerical Data'!$A:$A),_xlfn.XMATCH($B$2,'Talnagögn | Numerical Data'!$1:$1))</f>
        <v>-289.85783724485691</v>
      </c>
      <c r="K20" s="622" cm="1">
        <f t="array" ref="K20">INDEX('Talnagögn | Numerical Data'!$1:$1048576,_xlfn.XMATCH($A20,'Talnagögn | Numerical Data'!$A:$A),_xlfn.XMATCH($A$1,'Talnagögn | Numerical Data'!$1:$1))/INDEX('Talnagögn | Numerical Data'!$1:$1048576,_xlfn.XMATCH($A20,'Talnagögn | Numerical Data'!$A:$A),_xlfn.XMATCH($B$2,'Talnagögn | Numerical Data'!$1:$1))-1</f>
        <v>-0.1344215679327494</v>
      </c>
      <c r="L20" s="468" cm="1">
        <f t="array" ref="L20">INDEX('Talnagögn | Numerical Data'!$1:$1048576,_xlfn.XMATCH($A20,'Talnagögn | Numerical Data'!$A:$A),_xlfn.XMATCH($A$1,'Talnagögn | Numerical Data'!$1:$1))-INDEX('Talnagögn | Numerical Data'!$1:$1048576,_xlfn.XMATCH($A20,'Talnagögn | Numerical Data'!$A:$A),_xlfn.XMATCH($B$1,'Talnagögn | Numerical Data'!$1:$1))</f>
        <v>25.909606440247444</v>
      </c>
      <c r="M20" s="655" cm="1">
        <f t="array" ref="M20">INDEX('Talnagögn | Numerical Data'!$1:$1048576,_xlfn.XMATCH($A20,'Talnagögn | Numerical Data'!$A:$A),_xlfn.XMATCH($A$1,'Talnagögn | Numerical Data'!$1:$1))/INDEX('Talnagögn | Numerical Data'!$1:$1048576,_xlfn.XMATCH($A20,'Talnagögn | Numerical Data'!$A:$A),_xlfn.XMATCH($B$1,'Talnagögn | Numerical Data'!$1:$1))-1</f>
        <v>1.4076971117799264E-2</v>
      </c>
      <c r="N20" s="209"/>
      <c r="O20" s="621" t="s">
        <v>3</v>
      </c>
      <c r="P20" s="468" cm="1">
        <f t="array" ref="P20">INDEX('Talnagögn | Numerical Data'!$1:$1048576,_xlfn.XMATCH($B20,'Talnagögn | Numerical Data'!$B:$B),_xlfn.XMATCH($B$4,'Talnagögn | Numerical Data'!$1:$1))-INDEX('Talnagögn | Numerical Data'!$1:$1048576,_xlfn.XMATCH($A20,'Talnagögn | Numerical Data'!$A:$A),_xlfn.XMATCH($B$2,'Talnagögn | Numerical Data'!$1:$1))</f>
        <v>-744.75643753662075</v>
      </c>
      <c r="Q20" s="622" cm="1">
        <f t="array" ref="Q20">INDEX('Talnagögn | Numerical Data'!$1:$1048576,_xlfn.XMATCH($B20,'Talnagögn | Numerical Data'!$B:$B),_xlfn.XMATCH($B$4,'Talnagögn | Numerical Data'!$1:$1))/INDEX('Talnagögn | Numerical Data'!$1:$1048576,_xlfn.XMATCH($A20,'Talnagögn | Numerical Data'!$A:$A),_xlfn.XMATCH($B$2,'Talnagögn | Numerical Data'!$1:$1))-1</f>
        <v>-0.34538078739997091</v>
      </c>
      <c r="R20" s="468" cm="1">
        <f t="array" ref="R20">INDEX('Talnagögn | Numerical Data'!$1:$1048576,_xlfn.XMATCH($B20,'Talnagögn | Numerical Data'!$B:$B),_xlfn.XMATCH($B$5,'Talnagögn | Numerical Data'!$1:$1))-INDEX('Talnagögn | Numerical Data'!$1:$1048576,_xlfn.XMATCH($A20,'Talnagögn | Numerical Data'!$A:$A),_xlfn.XMATCH($B$1,'Talnagögn | Numerical Data'!$1:$1))</f>
        <v>-1495.3855444220542</v>
      </c>
      <c r="S20" s="470" cm="1">
        <f t="array" ref="S20">INDEX('Talnagögn | Numerical Data'!$1:$1048576,_xlfn.XMATCH($B20,'Talnagögn | Numerical Data'!$B:$B),_xlfn.XMATCH($B$5,'Talnagögn | Numerical Data'!$1:$1))/INDEX('Talnagögn | Numerical Data'!$1:$1048576,_xlfn.XMATCH($A20,'Talnagögn | Numerical Data'!$A:$A),_xlfn.XMATCH($B$1,'Talnagögn | Numerical Data'!$1:$1))-1</f>
        <v>-0.81245923852028978</v>
      </c>
      <c r="V20" s="350"/>
      <c r="W20" s="350"/>
      <c r="X20" s="350"/>
      <c r="Y20" s="350"/>
      <c r="Z20" s="350"/>
      <c r="AA20" s="350"/>
      <c r="AB20" s="350"/>
      <c r="AC20" s="350"/>
      <c r="AD20" s="350"/>
      <c r="AE20" s="350"/>
      <c r="AF20" s="662"/>
      <c r="AI20" s="621" t="str">
        <f>'Talnagögn | Numerical Data'!$E$5</f>
        <v>Energy</v>
      </c>
      <c r="AJ20" s="468" cm="1">
        <f t="array" ref="AJ20">INDEX('Talnagögn | Numerical Data'!$1:$1048576,_xlfn.XMATCH($A20,'Talnagögn | Numerical Data'!$A:$A),_xlfn.XMATCH($A$1,'Talnagögn | Numerical Data'!$1:$1))</f>
        <v>1866.4764601639613</v>
      </c>
      <c r="AK20" s="622">
        <f>$F20/$F$24</f>
        <v>0.39055440155803239</v>
      </c>
      <c r="AL20" s="468" cm="1">
        <f t="array" ref="AL20">INDEX('Talnagögn | Numerical Data'!$1:$1048576,_xlfn.XMATCH($A20,'Talnagögn | Numerical Data'!$A:$A),_xlfn.XMATCH($A$1,'Talnagögn | Numerical Data'!$1:$1))-INDEX('Talnagögn | Numerical Data'!$1:$1048576,_xlfn.XMATCH($A20,'Talnagögn | Numerical Data'!$A:$A),_xlfn.XMATCH($B$3,'Talnagögn | Numerical Data'!$1:$1))</f>
        <v>84.726063674663237</v>
      </c>
      <c r="AM20" s="623" cm="1">
        <f t="array" ref="AM20">INDEX('Talnagögn | Numerical Data'!$1:$1048576,_xlfn.XMATCH($A20,'Talnagögn | Numerical Data'!$A:$A),_xlfn.XMATCH($A$1,'Talnagögn | Numerical Data'!$1:$1))/INDEX('Talnagögn | Numerical Data'!$1:$1048576,_xlfn.XMATCH($A20,'Talnagögn | Numerical Data'!$A:$A),_xlfn.XMATCH($B$3,'Talnagögn | Numerical Data'!$1:$1))-1</f>
        <v>4.7552150874558441E-2</v>
      </c>
      <c r="AN20" s="468" cm="1">
        <f t="array" ref="AN20">INDEX('Talnagögn | Numerical Data'!$1:$1048576,_xlfn.XMATCH($A20,'Talnagögn | Numerical Data'!$A:$A),_xlfn.XMATCH($A$1,'Talnagögn | Numerical Data'!$1:$1))-INDEX('Talnagögn | Numerical Data'!$1:$1048576,_xlfn.XMATCH($A20,'Talnagögn | Numerical Data'!$A:$A),_xlfn.XMATCH($B$2,'Talnagögn | Numerical Data'!$1:$1))</f>
        <v>-289.85783724485691</v>
      </c>
      <c r="AO20" s="622" cm="1">
        <f t="array" ref="AO20">INDEX('Talnagögn | Numerical Data'!$1:$1048576,_xlfn.XMATCH($A20,'Talnagögn | Numerical Data'!$A:$A),_xlfn.XMATCH($A$1,'Talnagögn | Numerical Data'!$1:$1))/INDEX('Talnagögn | Numerical Data'!$1:$1048576,_xlfn.XMATCH($A20,'Talnagögn | Numerical Data'!$A:$A),_xlfn.XMATCH($B$2,'Talnagögn | Numerical Data'!$1:$1))-1</f>
        <v>-0.1344215679327494</v>
      </c>
      <c r="AP20" s="468" cm="1">
        <f t="array" ref="AP20">INDEX('Talnagögn | Numerical Data'!$1:$1048576,_xlfn.XMATCH($A20,'Talnagögn | Numerical Data'!$A:$A),_xlfn.XMATCH($A$1,'Talnagögn | Numerical Data'!$1:$1))-INDEX('Talnagögn | Numerical Data'!$1:$1048576,_xlfn.XMATCH($A20,'Talnagögn | Numerical Data'!$A:$A),_xlfn.XMATCH($B$1,'Talnagögn | Numerical Data'!$1:$1))</f>
        <v>25.909606440247444</v>
      </c>
      <c r="AQ20" s="655" cm="1">
        <f t="array" ref="AQ20">INDEX('Talnagögn | Numerical Data'!$1:$1048576,_xlfn.XMATCH($A20,'Talnagögn | Numerical Data'!$A:$A),_xlfn.XMATCH($A$1,'Talnagögn | Numerical Data'!$1:$1))/INDEX('Talnagögn | Numerical Data'!$1:$1048576,_xlfn.XMATCH($A20,'Talnagögn | Numerical Data'!$A:$A),_xlfn.XMATCH($B$1,'Talnagögn | Numerical Data'!$1:$1))-1</f>
        <v>1.4076971117799264E-2</v>
      </c>
      <c r="AR20" s="209"/>
      <c r="AS20" s="621" t="str">
        <f>'Talnagögn | Numerical Data'!$E$5</f>
        <v>Energy</v>
      </c>
      <c r="AT20" s="468" cm="1">
        <f t="array" ref="AT20">INDEX('Talnagögn | Numerical Data'!$1:$1048576,_xlfn.XMATCH($B20,'Talnagögn | Numerical Data'!$B:$B),_xlfn.XMATCH($B$4,'Talnagögn | Numerical Data'!$1:$1))-INDEX('Talnagögn | Numerical Data'!$1:$1048576,_xlfn.XMATCH($A20,'Talnagögn | Numerical Data'!$A:$A),_xlfn.XMATCH($B$2,'Talnagögn | Numerical Data'!$1:$1))</f>
        <v>-744.75643753662075</v>
      </c>
      <c r="AU20" s="622" cm="1">
        <f t="array" ref="AU20">INDEX('Talnagögn | Numerical Data'!$1:$1048576,_xlfn.XMATCH($B20,'Talnagögn | Numerical Data'!$B:$B),_xlfn.XMATCH($B$4,'Talnagögn | Numerical Data'!$1:$1))/INDEX('Talnagögn | Numerical Data'!$1:$1048576,_xlfn.XMATCH($A20,'Talnagögn | Numerical Data'!$A:$A),_xlfn.XMATCH($B$2,'Talnagögn | Numerical Data'!$1:$1))-1</f>
        <v>-0.34538078739997091</v>
      </c>
      <c r="AV20" s="468" cm="1">
        <f t="array" ref="AV20">INDEX('Talnagögn | Numerical Data'!$1:$1048576,_xlfn.XMATCH($B20,'Talnagögn | Numerical Data'!$B:$B),_xlfn.XMATCH($B$5,'Talnagögn | Numerical Data'!$1:$1))-INDEX('Talnagögn | Numerical Data'!$1:$1048576,_xlfn.XMATCH($A20,'Talnagögn | Numerical Data'!$A:$A),_xlfn.XMATCH($B$1,'Talnagögn | Numerical Data'!$1:$1))</f>
        <v>-1495.3855444220542</v>
      </c>
      <c r="AW20" s="470" cm="1">
        <f t="array" ref="AW20">INDEX('Talnagögn | Numerical Data'!$1:$1048576,_xlfn.XMATCH($B20,'Talnagögn | Numerical Data'!$B:$B),_xlfn.XMATCH($B$5,'Talnagögn | Numerical Data'!$1:$1))/INDEX('Talnagögn | Numerical Data'!$1:$1048576,_xlfn.XMATCH($A20,'Talnagögn | Numerical Data'!$A:$A),_xlfn.XMATCH($B$1,'Talnagögn | Numerical Data'!$1:$1))-1</f>
        <v>-0.81245923852028978</v>
      </c>
    </row>
    <row r="21" spans="1:55" ht="21" customHeight="1" x14ac:dyDescent="0.4">
      <c r="A21" s="3" t="s">
        <v>40</v>
      </c>
      <c r="B21" s="3" t="s">
        <v>249</v>
      </c>
      <c r="C21" s="3" t="s">
        <v>256</v>
      </c>
      <c r="D21" s="225" t="s">
        <v>45</v>
      </c>
      <c r="E21" s="621" t="s">
        <v>196</v>
      </c>
      <c r="F21" s="468" cm="1">
        <f t="array" ref="F21">INDEX('Talnagögn | Numerical Data'!$1:$1048576,_xlfn.XMATCH($A21,'Talnagögn | Numerical Data'!$A:$A),_xlfn.XMATCH($A$1,'Talnagögn | Numerical Data'!$1:$1))</f>
        <v>2008.2196872552088</v>
      </c>
      <c r="G21" s="622">
        <f>$F21/$F$24</f>
        <v>0.42021373153782948</v>
      </c>
      <c r="H21" s="468" cm="1">
        <f t="array" ref="H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Data'!$A:$A),_xlfn.XMATCH($B$3,'Talnagögn | Numerical Data'!$1:$1))</f>
        <v>60.221880569708446</v>
      </c>
      <c r="I21" s="623" cm="1">
        <f t="array" ref="I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Data'!$A:$A),_xlfn.XMATCH($B$3,'Talnagögn | Numerical Data'!$1:$1))-1</f>
        <v>3.0914757892964717E-2</v>
      </c>
      <c r="J21" s="468" cm="1">
        <f t="array" ref="J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Data'!$A:$A),_xlfn.XMATCH($B$2,'Talnagögn | Numerical Data'!$1:$1))</f>
        <v>1057.2776198679062</v>
      </c>
      <c r="K21" s="622" cm="1">
        <f t="array" ref="K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Data'!$A:$A),_xlfn.XMATCH($B$2,'Talnagögn | Numerical Data'!$1:$1))-1</f>
        <v>1.111821272953839</v>
      </c>
      <c r="L21" s="468" cm="1">
        <f t="array" ref="L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Data'!$A:$A),_xlfn.XMATCH($B$1,'Talnagögn | Numerical Data'!$1:$1))</f>
        <v>1106.0235743473481</v>
      </c>
      <c r="M21" s="640" cm="1">
        <f t="array" ref="M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Data'!$A:$A),_xlfn.XMATCH($B$1,'Talnagögn | Numerical Data'!$1:$1))-1</f>
        <v>1.2259236750450331</v>
      </c>
      <c r="N21" s="209"/>
      <c r="O21" s="621" t="s">
        <v>196</v>
      </c>
      <c r="P21" s="468" cm="1">
        <f t="array" ref="P21">INDEX('Talnagögn | Numerical Data'!$1:$1048576,_xlfn.XMATCH($B21,'Talnagögn | Numerical Data'!$B:$B),_xlfn.XMATCH($B$4,'Talnagögn | Numerical Data'!$1:$1))-INDEX('Talnagögn | Numerical Data'!$1:$1048576,_xlfn.XMATCH($A21,'Talnagögn | Numerical Data'!$A:$A),_xlfn.XMATCH($B$2,'Talnagögn | Numerical Data'!$1:$1))</f>
        <v>1033.0046331222027</v>
      </c>
      <c r="Q21" s="622" cm="1">
        <f t="array" ref="Q21">INDEX('Talnagögn | Numerical Data'!$1:$1048576,_xlfn.XMATCH($B21,'Talnagögn | Numerical Data'!$B:$B),_xlfn.XMATCH($B$4,'Talnagögn | Numerical Data'!$1:$1))/INDEX('Talnagögn | Numerical Data'!$1:$1048576,_xlfn.XMATCH($A21,'Talnagögn | Numerical Data'!$A:$A),_xlfn.XMATCH($B$2,'Talnagögn | Numerical Data'!$1:$1))-1</f>
        <v>1.0862960726517921</v>
      </c>
      <c r="R21" s="468" cm="1">
        <f t="array" ref="R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Data'!$A:$A),_xlfn.XMATCH($B$1,'Talnagögn | Numerical Data'!$1:$1))</f>
        <v>1066.1869980282374</v>
      </c>
      <c r="S21" s="470" cm="1">
        <f t="array" ref="S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Data'!$A:$A),_xlfn.XMATCH($B$1,'Talnagögn | Numerical Data'!$1:$1))-1</f>
        <v>1.1817685564969009</v>
      </c>
      <c r="T21" s="7"/>
      <c r="U21" s="7"/>
      <c r="AF21" s="662"/>
      <c r="AI21" s="621" t="str">
        <f>'Talnagögn | Numerical Data'!$E$6</f>
        <v>Industrial Processes and Product Use</v>
      </c>
      <c r="AJ21" s="468" cm="1">
        <f t="array" ref="AJ21">INDEX('Talnagögn | Numerical Data'!$1:$1048576,_xlfn.XMATCH($A21,'Talnagögn | Numerical Data'!$A:$A),_xlfn.XMATCH($A$1,'Talnagögn | Numerical Data'!$1:$1))</f>
        <v>2008.2196872552088</v>
      </c>
      <c r="AK21" s="622">
        <f>$F21/$F$24</f>
        <v>0.42021373153782948</v>
      </c>
      <c r="AL21" s="468" cm="1">
        <f t="array" ref="AL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Data'!$A:$A),_xlfn.XMATCH($B$3,'Talnagögn | Numerical Data'!$1:$1))</f>
        <v>60.221880569708446</v>
      </c>
      <c r="AM21" s="623" cm="1">
        <f t="array" ref="AM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Data'!$A:$A),_xlfn.XMATCH($B$3,'Talnagögn | Numerical Data'!$1:$1))-1</f>
        <v>3.0914757892964717E-2</v>
      </c>
      <c r="AN21" s="468" cm="1">
        <f t="array" ref="AN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Data'!$A:$A),_xlfn.XMATCH($B$2,'Talnagögn | Numerical Data'!$1:$1))</f>
        <v>1057.2776198679062</v>
      </c>
      <c r="AO21" s="622" cm="1">
        <f t="array" ref="AO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Data'!$A:$A),_xlfn.XMATCH($B$2,'Talnagögn | Numerical Data'!$1:$1))-1</f>
        <v>1.111821272953839</v>
      </c>
      <c r="AP21" s="468" cm="1">
        <f t="array" ref="AP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Data'!$A:$A),_xlfn.XMATCH($B$1,'Talnagögn | Numerical Data'!$1:$1))</f>
        <v>1106.0235743473481</v>
      </c>
      <c r="AQ21" s="640" cm="1">
        <f t="array" ref="AQ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Data'!$A:$A),_xlfn.XMATCH($B$1,'Talnagögn | Numerical Data'!$1:$1))-1</f>
        <v>1.2259236750450331</v>
      </c>
      <c r="AR21" s="209"/>
      <c r="AS21" s="621" t="str">
        <f>'Talnagögn | Numerical Data'!$E$6</f>
        <v>Industrial Processes and Product Use</v>
      </c>
      <c r="AT21" s="468" cm="1">
        <f t="array" ref="AT21">INDEX('Talnagögn | Numerical Data'!$1:$1048576,_xlfn.XMATCH($B21,'Talnagögn | Numerical Data'!$B:$B),_xlfn.XMATCH($B$4,'Talnagögn | Numerical Data'!$1:$1))-INDEX('Talnagögn | Numerical Data'!$1:$1048576,_xlfn.XMATCH($A21,'Talnagögn | Numerical Data'!$A:$A),_xlfn.XMATCH($B$2,'Talnagögn | Numerical Data'!$1:$1))</f>
        <v>1033.0046331222027</v>
      </c>
      <c r="AU21" s="622" cm="1">
        <f t="array" ref="AU21">INDEX('Talnagögn | Numerical Data'!$1:$1048576,_xlfn.XMATCH($B21,'Talnagögn | Numerical Data'!$B:$B),_xlfn.XMATCH($B$4,'Talnagögn | Numerical Data'!$1:$1))/INDEX('Talnagögn | Numerical Data'!$1:$1048576,_xlfn.XMATCH($A21,'Talnagögn | Numerical Data'!$A:$A),_xlfn.XMATCH($B$2,'Talnagögn | Numerical Data'!$1:$1))-1</f>
        <v>1.0862960726517921</v>
      </c>
      <c r="AV21" s="468" cm="1">
        <f t="array" ref="AV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Data'!$A:$A),_xlfn.XMATCH($B$1,'Talnagögn | Numerical Data'!$1:$1))</f>
        <v>1066.1869980282374</v>
      </c>
      <c r="AW21" s="470" cm="1">
        <f t="array" ref="AW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Data'!$A:$A),_xlfn.XMATCH($B$1,'Talnagögn | Numerical Data'!$1:$1))-1</f>
        <v>1.1817685564969009</v>
      </c>
      <c r="AX21" s="7"/>
      <c r="AY21" s="7"/>
      <c r="AZ21" s="7"/>
      <c r="BA21" s="7"/>
      <c r="BB21" s="7"/>
      <c r="BC21" s="7"/>
    </row>
    <row r="22" spans="1:55" ht="21" customHeight="1" x14ac:dyDescent="0.4">
      <c r="A22" s="3" t="s">
        <v>41</v>
      </c>
      <c r="B22" s="3" t="s">
        <v>250</v>
      </c>
      <c r="C22" s="3" t="s">
        <v>257</v>
      </c>
      <c r="D22" s="225" t="s">
        <v>45</v>
      </c>
      <c r="E22" s="626" t="s">
        <v>2</v>
      </c>
      <c r="F22" s="468" cm="1">
        <f t="array" ref="F22">INDEX('Talnagögn | Numerical Data'!$1:$1048576,_xlfn.XMATCH($A22,'Talnagögn | Numerical Data'!$A:$A),_xlfn.XMATCH($A$1,'Talnagögn | Numerical Data'!$1:$1))</f>
        <v>661.73982386409887</v>
      </c>
      <c r="G22" s="622">
        <f>$F22/$F$24</f>
        <v>0.13846700261821554</v>
      </c>
      <c r="H22" s="474" cm="1">
        <f t="array" ref="H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Data'!$A:$A),_xlfn.XMATCH($B$3,'Talnagögn | Numerical Data'!$1:$1))</f>
        <v>1.502506903034714</v>
      </c>
      <c r="I22" s="627" cm="1">
        <f t="array" ref="I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Data'!$A:$A),_xlfn.XMATCH($B$3,'Talnagögn | Numerical Data'!$1:$1))-1</f>
        <v>2.2757073319490395E-3</v>
      </c>
      <c r="J22" s="474" cm="1">
        <f t="array" ref="J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Data'!$A:$A),_xlfn.XMATCH($B$2,'Talnagögn | Numerical Data'!$1:$1))</f>
        <v>-16.178425794505074</v>
      </c>
      <c r="K22" s="623" cm="1">
        <f t="array" ref="K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Data'!$A:$A),_xlfn.XMATCH($B$2,'Talnagögn | Numerical Data'!$1:$1))-1</f>
        <v>-2.3864862470736603E-2</v>
      </c>
      <c r="L22" s="468" cm="1">
        <f t="array" ref="L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Data'!$A:$A),_xlfn.XMATCH($B$1,'Talnagögn | Numerical Data'!$1:$1))</f>
        <v>-50.545604014753394</v>
      </c>
      <c r="M22" s="471" cm="1">
        <f t="array" ref="M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Data'!$A:$A),_xlfn.XMATCH($B$1,'Talnagögn | Numerical Data'!$1:$1))-1</f>
        <v>-7.0962569268439912E-2</v>
      </c>
      <c r="N22" s="209"/>
      <c r="O22" s="626" t="s">
        <v>2</v>
      </c>
      <c r="P22" s="474" cm="1">
        <f t="array" ref="P22">INDEX('Talnagögn | Numerical Data'!$1:$1048576,_xlfn.XMATCH($B22,'Talnagögn | Numerical Data'!$B:$B),_xlfn.XMATCH($B$4,'Talnagögn | Numerical Data'!$1:$1))-INDEX('Talnagögn | Numerical Data'!$1:$1048576,_xlfn.XMATCH($A22,'Talnagögn | Numerical Data'!$A:$A),_xlfn.XMATCH($B$2,'Talnagögn | Numerical Data'!$1:$1))</f>
        <v>-45.441149180354728</v>
      </c>
      <c r="Q22" s="627" cm="1">
        <f t="array" ref="Q22">INDEX('Talnagögn | Numerical Data'!$1:$1048576,_xlfn.XMATCH($B22,'Talnagögn | Numerical Data'!$B:$B),_xlfn.XMATCH($B$4,'Talnagögn | Numerical Data'!$1:$1))/INDEX('Talnagögn | Numerical Data'!$1:$1048576,_xlfn.XMATCH($A22,'Talnagögn | Numerical Data'!$A:$A),_xlfn.XMATCH($B$2,'Talnagögn | Numerical Data'!$1:$1))-1</f>
        <v>-6.7030426166043822E-2</v>
      </c>
      <c r="R22" s="468" cm="1">
        <f t="array" ref="R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Data'!$A:$A),_xlfn.XMATCH($B$1,'Talnagögn | Numerical Data'!$1:$1))</f>
        <v>-131.33766663923473</v>
      </c>
      <c r="S22" s="470" cm="1">
        <f t="array" ref="S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Data'!$A:$A),_xlfn.XMATCH($B$1,'Talnagögn | Numerical Data'!$1:$1))-1</f>
        <v>-0.1843890967001125</v>
      </c>
      <c r="T22" s="7"/>
      <c r="U22" s="7"/>
      <c r="AF22" s="662"/>
      <c r="AI22" s="626" t="str">
        <f>'Talnagögn | Numerical Data'!$E$7</f>
        <v>Agriculture</v>
      </c>
      <c r="AJ22" s="468" cm="1">
        <f t="array" ref="AJ22">INDEX('Talnagögn | Numerical Data'!$1:$1048576,_xlfn.XMATCH($A22,'Talnagögn | Numerical Data'!$A:$A),_xlfn.XMATCH($A$1,'Talnagögn | Numerical Data'!$1:$1))</f>
        <v>661.73982386409887</v>
      </c>
      <c r="AK22" s="622">
        <f>$F22/$F$24</f>
        <v>0.13846700261821554</v>
      </c>
      <c r="AL22" s="474" cm="1">
        <f t="array" ref="AL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Data'!$A:$A),_xlfn.XMATCH($B$3,'Talnagögn | Numerical Data'!$1:$1))</f>
        <v>1.502506903034714</v>
      </c>
      <c r="AM22" s="627" cm="1">
        <f t="array" ref="AM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Data'!$A:$A),_xlfn.XMATCH($B$3,'Talnagögn | Numerical Data'!$1:$1))-1</f>
        <v>2.2757073319490395E-3</v>
      </c>
      <c r="AN22" s="474" cm="1">
        <f t="array" ref="AN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Data'!$A:$A),_xlfn.XMATCH($B$2,'Talnagögn | Numerical Data'!$1:$1))</f>
        <v>-16.178425794505074</v>
      </c>
      <c r="AO22" s="623" cm="1">
        <f t="array" ref="AO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Data'!$A:$A),_xlfn.XMATCH($B$2,'Talnagögn | Numerical Data'!$1:$1))-1</f>
        <v>-2.3864862470736603E-2</v>
      </c>
      <c r="AP22" s="468" cm="1">
        <f t="array" ref="AP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Data'!$A:$A),_xlfn.XMATCH($B$1,'Talnagögn | Numerical Data'!$1:$1))</f>
        <v>-50.545604014753394</v>
      </c>
      <c r="AQ22" s="471" cm="1">
        <f t="array" ref="AQ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Data'!$A:$A),_xlfn.XMATCH($B$1,'Talnagögn | Numerical Data'!$1:$1))-1</f>
        <v>-7.0962569268439912E-2</v>
      </c>
      <c r="AR22" s="209"/>
      <c r="AS22" s="626" t="str">
        <f>'Talnagögn | Numerical Data'!$E$7</f>
        <v>Agriculture</v>
      </c>
      <c r="AT22" s="474" cm="1">
        <f t="array" ref="AT22">INDEX('Talnagögn | Numerical Data'!$1:$1048576,_xlfn.XMATCH($B22,'Talnagögn | Numerical Data'!$B:$B),_xlfn.XMATCH($B$4,'Talnagögn | Numerical Data'!$1:$1))-INDEX('Talnagögn | Numerical Data'!$1:$1048576,_xlfn.XMATCH($A22,'Talnagögn | Numerical Data'!$A:$A),_xlfn.XMATCH($B$2,'Talnagögn | Numerical Data'!$1:$1))</f>
        <v>-45.441149180354728</v>
      </c>
      <c r="AU22" s="627" cm="1">
        <f t="array" ref="AU22">INDEX('Talnagögn | Numerical Data'!$1:$1048576,_xlfn.XMATCH($B22,'Talnagögn | Numerical Data'!$B:$B),_xlfn.XMATCH($B$4,'Talnagögn | Numerical Data'!$1:$1))/INDEX('Talnagögn | Numerical Data'!$1:$1048576,_xlfn.XMATCH($A22,'Talnagögn | Numerical Data'!$A:$A),_xlfn.XMATCH($B$2,'Talnagögn | Numerical Data'!$1:$1))-1</f>
        <v>-6.7030426166043822E-2</v>
      </c>
      <c r="AV22" s="468" cm="1">
        <f t="array" ref="AV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Data'!$A:$A),_xlfn.XMATCH($B$1,'Talnagögn | Numerical Data'!$1:$1))</f>
        <v>-131.33766663923473</v>
      </c>
      <c r="AW22" s="470" cm="1">
        <f t="array" ref="AW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Data'!$A:$A),_xlfn.XMATCH($B$1,'Talnagögn | Numerical Data'!$1:$1))-1</f>
        <v>-0.1843890967001125</v>
      </c>
      <c r="AX22" s="7"/>
      <c r="AY22" s="7"/>
      <c r="AZ22" s="7"/>
      <c r="BA22" s="7"/>
      <c r="BB22" s="7"/>
      <c r="BC22" s="7"/>
    </row>
    <row r="23" spans="1:55" ht="21" customHeight="1" x14ac:dyDescent="0.4">
      <c r="A23" s="3" t="s">
        <v>43</v>
      </c>
      <c r="B23" s="3" t="s">
        <v>252</v>
      </c>
      <c r="C23" s="3" t="s">
        <v>259</v>
      </c>
      <c r="D23" s="225" t="s">
        <v>45</v>
      </c>
      <c r="E23" s="628" t="s">
        <v>1</v>
      </c>
      <c r="F23" s="629" cm="1">
        <f t="array" ref="F23">INDEX('Talnagögn | Numerical Data'!$1:$1048576,_xlfn.XMATCH($A23,'Talnagögn | Numerical Data'!$A:$A),_xlfn.XMATCH($A$1,'Talnagögn | Numerical Data'!$1:$1))</f>
        <v>242.60749287449426</v>
      </c>
      <c r="G23" s="630">
        <f>$F23/$F$24</f>
        <v>5.0764864285922598E-2</v>
      </c>
      <c r="H23" s="888" cm="1">
        <f t="array" ref="H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Data'!$A:$A),_xlfn.XMATCH($B$3,'Talnagögn | Numerical Data'!$1:$1))</f>
        <v>-11.420812236554809</v>
      </c>
      <c r="I23" s="630" cm="1">
        <f t="array" ref="I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Data'!$A:$A),_xlfn.XMATCH($B$3,'Talnagögn | Numerical Data'!$1:$1))-1</f>
        <v>-4.4958817607203994E-2</v>
      </c>
      <c r="J23" s="629" cm="1">
        <f t="array" ref="J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Data'!$A:$A),_xlfn.XMATCH($B$2,'Talnagögn | Numerical Data'!$1:$1))</f>
        <v>-71.359774279625071</v>
      </c>
      <c r="K23" s="631" cm="1">
        <f t="array" ref="K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Data'!$A:$A),_xlfn.XMATCH($B$2,'Talnagögn | Numerical Data'!$1:$1))-1</f>
        <v>-0.22728412081440386</v>
      </c>
      <c r="L23" s="629" cm="1">
        <f t="array" ref="L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Data'!$A:$A),_xlfn.XMATCH($B$1,'Talnagögn | Numerical Data'!$1:$1))</f>
        <v>30.423801966527776</v>
      </c>
      <c r="M23" s="632" cm="1">
        <f t="array" ref="M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Data'!$A:$A),_xlfn.XMATCH($B$1,'Talnagögn | Numerical Data'!$1:$1))-1</f>
        <v>0.14338426217556899</v>
      </c>
      <c r="N23" s="209"/>
      <c r="O23" s="628" t="s">
        <v>1</v>
      </c>
      <c r="P23" s="629" cm="1">
        <f t="array" ref="P23">INDEX('Talnagögn | Numerical Data'!$1:$1048576,_xlfn.XMATCH($B23,'Talnagögn | Numerical Data'!$B:$B),_xlfn.XMATCH($B$4,'Talnagögn | Numerical Data'!$1:$1))-INDEX('Talnagögn | Numerical Data'!$1:$1048576,_xlfn.XMATCH($A23,'Talnagögn | Numerical Data'!$A:$A),_xlfn.XMATCH($B$2,'Talnagögn | Numerical Data'!$1:$1))</f>
        <v>-150.60550351255253</v>
      </c>
      <c r="Q23" s="631" cm="1">
        <f t="array" ref="Q23">INDEX('Talnagögn | Numerical Data'!$1:$1048576,_xlfn.XMATCH($B23,'Talnagögn | Numerical Data'!$B:$B),_xlfn.XMATCH($B$4,'Talnagögn | Numerical Data'!$1:$1))/INDEX('Talnagögn | Numerical Data'!$1:$1048576,_xlfn.XMATCH($A23,'Talnagögn | Numerical Data'!$A:$A),_xlfn.XMATCH($B$2,'Talnagögn | Numerical Data'!$1:$1))-1</f>
        <v>-0.47968536617743573</v>
      </c>
      <c r="R23" s="629" cm="1">
        <f t="array" ref="R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Data'!$A:$A),_xlfn.XMATCH($B$1,'Talnagögn | Numerical Data'!$1:$1))</f>
        <v>-137.13862220374253</v>
      </c>
      <c r="S23" s="632" cm="1">
        <f t="array" ref="S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Data'!$A:$A),_xlfn.XMATCH($B$1,'Talnagögn | Numerical Data'!$1:$1))-1</f>
        <v>-0.64632027851389229</v>
      </c>
      <c r="T23" s="7"/>
      <c r="U23" s="7"/>
      <c r="AF23" s="662"/>
      <c r="AI23" s="628" t="str">
        <f>'Talnagögn | Numerical Data'!$E$9</f>
        <v>Waste</v>
      </c>
      <c r="AJ23" s="629" cm="1">
        <f t="array" ref="AJ23">INDEX('Talnagögn | Numerical Data'!$1:$1048576,_xlfn.XMATCH($A23,'Talnagögn | Numerical Data'!$A:$A),_xlfn.XMATCH($A$1,'Talnagögn | Numerical Data'!$1:$1))</f>
        <v>242.60749287449426</v>
      </c>
      <c r="AK23" s="630">
        <f>$F23/$F$24</f>
        <v>5.0764864285922598E-2</v>
      </c>
      <c r="AL23" s="888" cm="1">
        <f t="array" ref="AL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Data'!$A:$A),_xlfn.XMATCH($B$3,'Talnagögn | Numerical Data'!$1:$1))</f>
        <v>-11.420812236554809</v>
      </c>
      <c r="AM23" s="630" cm="1">
        <f t="array" ref="AM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Data'!$A:$A),_xlfn.XMATCH($B$3,'Talnagögn | Numerical Data'!$1:$1))-1</f>
        <v>-4.4958817607203994E-2</v>
      </c>
      <c r="AN23" s="629" cm="1">
        <f t="array" ref="AN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Data'!$A:$A),_xlfn.XMATCH($B$2,'Talnagögn | Numerical Data'!$1:$1))</f>
        <v>-71.359774279625071</v>
      </c>
      <c r="AO23" s="631" cm="1">
        <f t="array" ref="AO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Data'!$A:$A),_xlfn.XMATCH($B$2,'Talnagögn | Numerical Data'!$1:$1))-1</f>
        <v>-0.22728412081440386</v>
      </c>
      <c r="AP23" s="629" cm="1">
        <f t="array" ref="AP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Data'!$A:$A),_xlfn.XMATCH($B$1,'Talnagögn | Numerical Data'!$1:$1))</f>
        <v>30.423801966527776</v>
      </c>
      <c r="AQ23" s="632" cm="1">
        <f t="array" ref="AQ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Data'!$A:$A),_xlfn.XMATCH($B$1,'Talnagögn | Numerical Data'!$1:$1))-1</f>
        <v>0.14338426217556899</v>
      </c>
      <c r="AR23" s="209"/>
      <c r="AS23" s="628" t="str">
        <f>'Talnagögn | Numerical Data'!$E$9</f>
        <v>Waste</v>
      </c>
      <c r="AT23" s="629" cm="1">
        <f t="array" ref="AT23">INDEX('Talnagögn | Numerical Data'!$1:$1048576,_xlfn.XMATCH($B23,'Talnagögn | Numerical Data'!$B:$B),_xlfn.XMATCH($B$4,'Talnagögn | Numerical Data'!$1:$1))-INDEX('Talnagögn | Numerical Data'!$1:$1048576,_xlfn.XMATCH($A23,'Talnagögn | Numerical Data'!$A:$A),_xlfn.XMATCH($B$2,'Talnagögn | Numerical Data'!$1:$1))</f>
        <v>-150.60550351255253</v>
      </c>
      <c r="AU23" s="631" cm="1">
        <f t="array" ref="AU23">INDEX('Talnagögn | Numerical Data'!$1:$1048576,_xlfn.XMATCH($B23,'Talnagögn | Numerical Data'!$B:$B),_xlfn.XMATCH($B$4,'Talnagögn | Numerical Data'!$1:$1))/INDEX('Talnagögn | Numerical Data'!$1:$1048576,_xlfn.XMATCH($A23,'Talnagögn | Numerical Data'!$A:$A),_xlfn.XMATCH($B$2,'Talnagögn | Numerical Data'!$1:$1))-1</f>
        <v>-0.47968536617743573</v>
      </c>
      <c r="AV23" s="629" cm="1">
        <f t="array" ref="AV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Data'!$A:$A),_xlfn.XMATCH($B$1,'Talnagögn | Numerical Data'!$1:$1))</f>
        <v>-137.13862220374253</v>
      </c>
      <c r="AW23" s="632" cm="1">
        <f t="array" ref="AW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Data'!$A:$A),_xlfn.XMATCH($B$1,'Talnagögn | Numerical Data'!$1:$1))-1</f>
        <v>-0.64632027851389229</v>
      </c>
      <c r="AX23" s="7"/>
      <c r="AY23" s="7"/>
      <c r="AZ23" s="7"/>
      <c r="BA23" s="7"/>
      <c r="BB23" s="7"/>
      <c r="BC23" s="7"/>
    </row>
    <row r="24" spans="1:55" ht="21" customHeight="1" x14ac:dyDescent="0.4">
      <c r="A24" s="3" t="s">
        <v>46</v>
      </c>
      <c r="B24" s="3" t="s">
        <v>254</v>
      </c>
      <c r="C24" s="3" t="s">
        <v>261</v>
      </c>
      <c r="D24" s="225" t="s">
        <v>45</v>
      </c>
      <c r="E24" s="633" t="s">
        <v>199</v>
      </c>
      <c r="F24" s="634" cm="1">
        <f t="array" ref="F24">INDEX('Talnagögn | Numerical Data'!$1:$1048576,_xlfn.XMATCH($A24,'Talnagögn | Numerical Data'!$A:$A),_xlfn.XMATCH($A$1,'Talnagögn | Numerical Data'!$1:$1))</f>
        <v>4779.0434641577631</v>
      </c>
      <c r="G24" s="635">
        <f>$F24/$F$24</f>
        <v>1</v>
      </c>
      <c r="H24" s="634" cm="1">
        <f t="array" ref="H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Data'!$A:$A),_xlfn.XMATCH($B$3,'Talnagögn | Numerical Data'!$1:$1))</f>
        <v>135.02963891085165</v>
      </c>
      <c r="I24" s="636" cm="1">
        <f t="array" ref="I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Data'!$A:$A),_xlfn.XMATCH($B$3,'Talnagögn | Numerical Data'!$1:$1))-1</f>
        <v>2.9076063076464376E-2</v>
      </c>
      <c r="J24" s="634" cm="1">
        <f t="array" ref="J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Data'!$A:$A),_xlfn.XMATCH($B$2,'Talnagögn | Numerical Data'!$1:$1))</f>
        <v>679.88158254891823</v>
      </c>
      <c r="K24" s="639" cm="1">
        <f t="array" ref="K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Data'!$A:$A),_xlfn.XMATCH($B$2,'Talnagögn | Numerical Data'!$1:$1))-1</f>
        <v>0.16585868091700662</v>
      </c>
      <c r="L24" s="634" cm="1">
        <f t="array" ref="L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Data'!$A:$A),_xlfn.XMATCH($B$1,'Talnagögn | Numerical Data'!$1:$1))</f>
        <v>1111.81137873937</v>
      </c>
      <c r="M24" s="641" cm="1">
        <f t="array" ref="M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Data'!$A:$A),_xlfn.XMATCH($B$1,'Talnagögn | Numerical Data'!$1:$1))-1</f>
        <v>0.30317453404712014</v>
      </c>
      <c r="N24" s="209"/>
      <c r="O24" s="633" t="s">
        <v>199</v>
      </c>
      <c r="P24" s="634" cm="1">
        <f t="array" ref="P24">INDEX('Talnagögn | Numerical Data'!$1:$1048576,_xlfn.XMATCH($B24,'Talnagögn | Numerical Data'!$B:$B),_xlfn.XMATCH($B$4,'Talnagögn | Numerical Data'!$1:$1))-INDEX('Talnagögn | Numerical Data'!$1:$1048576,_xlfn.XMATCH($A24,'Talnagögn | Numerical Data'!$A:$A),_xlfn.XMATCH($B$2,'Talnagögn | Numerical Data'!$1:$1))</f>
        <v>92.201542892674297</v>
      </c>
      <c r="Q24" s="636" cm="1">
        <f t="array" ref="Q24">INDEX('Talnagögn | Numerical Data'!$1:$1048576,_xlfn.XMATCH($B24,'Talnagögn | Numerical Data'!$B:$B),_xlfn.XMATCH($B$4,'Talnagögn | Numerical Data'!$1:$1))/INDEX('Talnagögn | Numerical Data'!$1:$1048576,_xlfn.XMATCH($A24,'Talnagögn | Numerical Data'!$A:$A),_xlfn.XMATCH($B$2,'Talnagögn | Numerical Data'!$1:$1))-1</f>
        <v>2.2492779147450292E-2</v>
      </c>
      <c r="R24" s="634" cm="1">
        <f t="array" ref="R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Data'!$A:$A),_xlfn.XMATCH($B$1,'Talnagögn | Numerical Data'!$1:$1))</f>
        <v>-697.67483523679357</v>
      </c>
      <c r="S24" s="969" cm="1">
        <f t="array" ref="S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Data'!$A:$A),_xlfn.XMATCH($B$1,'Talnagögn | Numerical Data'!$1:$1))-1</f>
        <v>-0.19024561821731445</v>
      </c>
      <c r="T24" s="7"/>
      <c r="U24" s="7"/>
      <c r="AI24" s="633" t="s">
        <v>169</v>
      </c>
      <c r="AJ24" s="634" cm="1">
        <f t="array" ref="AJ24">INDEX('Talnagögn | Numerical Data'!$1:$1048576,_xlfn.XMATCH($A24,'Talnagögn | Numerical Data'!$A:$A),_xlfn.XMATCH($A$1,'Talnagögn | Numerical Data'!$1:$1))</f>
        <v>4779.0434641577631</v>
      </c>
      <c r="AK24" s="635">
        <f>$F24/$F$24</f>
        <v>1</v>
      </c>
      <c r="AL24" s="634" cm="1">
        <f t="array" ref="AL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Data'!$A:$A),_xlfn.XMATCH($B$3,'Talnagögn | Numerical Data'!$1:$1))</f>
        <v>135.02963891085165</v>
      </c>
      <c r="AM24" s="636" cm="1">
        <f t="array" ref="AM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Data'!$A:$A),_xlfn.XMATCH($B$3,'Talnagögn | Numerical Data'!$1:$1))-1</f>
        <v>2.9076063076464376E-2</v>
      </c>
      <c r="AN24" s="634" cm="1">
        <f t="array" ref="AN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Data'!$A:$A),_xlfn.XMATCH($B$2,'Talnagögn | Numerical Data'!$1:$1))</f>
        <v>679.88158254891823</v>
      </c>
      <c r="AO24" s="639" cm="1">
        <f t="array" ref="AO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Data'!$A:$A),_xlfn.XMATCH($B$2,'Talnagögn | Numerical Data'!$1:$1))-1</f>
        <v>0.16585868091700662</v>
      </c>
      <c r="AP24" s="634" cm="1">
        <f t="array" ref="AP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Data'!$A:$A),_xlfn.XMATCH($B$1,'Talnagögn | Numerical Data'!$1:$1))</f>
        <v>1111.81137873937</v>
      </c>
      <c r="AQ24" s="641" cm="1">
        <f t="array" ref="AQ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Data'!$A:$A),_xlfn.XMATCH($B$1,'Talnagögn | Numerical Data'!$1:$1))-1</f>
        <v>0.30317453404712014</v>
      </c>
      <c r="AR24" s="209"/>
      <c r="AS24" s="633" t="s">
        <v>169</v>
      </c>
      <c r="AT24" s="634" cm="1">
        <f t="array" ref="AT24">INDEX('Talnagögn | Numerical Data'!$1:$1048576,_xlfn.XMATCH($B24,'Talnagögn | Numerical Data'!$B:$B),_xlfn.XMATCH($B$4,'Talnagögn | Numerical Data'!$1:$1))-INDEX('Talnagögn | Numerical Data'!$1:$1048576,_xlfn.XMATCH($A24,'Talnagögn | Numerical Data'!$A:$A),_xlfn.XMATCH($B$2,'Talnagögn | Numerical Data'!$1:$1))</f>
        <v>92.201542892674297</v>
      </c>
      <c r="AU24" s="636" cm="1">
        <f t="array" ref="AU24">INDEX('Talnagögn | Numerical Data'!$1:$1048576,_xlfn.XMATCH($B24,'Talnagögn | Numerical Data'!$B:$B),_xlfn.XMATCH($B$4,'Talnagögn | Numerical Data'!$1:$1))/INDEX('Talnagögn | Numerical Data'!$1:$1048576,_xlfn.XMATCH($A24,'Talnagögn | Numerical Data'!$A:$A),_xlfn.XMATCH($B$2,'Talnagögn | Numerical Data'!$1:$1))-1</f>
        <v>2.2492779147450292E-2</v>
      </c>
      <c r="AV24" s="634" cm="1">
        <f t="array" ref="AV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Data'!$A:$A),_xlfn.XMATCH($B$1,'Talnagögn | Numerical Data'!$1:$1))</f>
        <v>-697.67483523679357</v>
      </c>
      <c r="AW24" s="969" cm="1">
        <f t="array" ref="AW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Data'!$A:$A),_xlfn.XMATCH($B$1,'Talnagögn | Numerical Data'!$1:$1))-1</f>
        <v>-0.19024561821731445</v>
      </c>
      <c r="AX24" s="7"/>
      <c r="AY24" s="7"/>
      <c r="AZ24" s="7"/>
      <c r="BA24" s="7"/>
      <c r="BB24" s="7"/>
      <c r="BC24" s="7"/>
    </row>
    <row r="25" spans="1:55" s="37" customFormat="1" ht="13.5" customHeight="1" x14ac:dyDescent="0.4">
      <c r="A25" s="325"/>
      <c r="B25" s="923"/>
      <c r="C25" s="923"/>
      <c r="D25" s="225" t="s">
        <v>45</v>
      </c>
      <c r="E25" s="226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663"/>
      <c r="S25" s="650"/>
      <c r="T25" s="650"/>
      <c r="U25" s="650"/>
      <c r="V25" s="650"/>
      <c r="W25" s="650"/>
      <c r="X25" s="652"/>
      <c r="Y25" s="652"/>
      <c r="Z25" s="652"/>
      <c r="AA25" s="652"/>
      <c r="AB25" s="652"/>
      <c r="AC25" s="350"/>
      <c r="AD25" s="350"/>
      <c r="AE25" s="350"/>
      <c r="AF25" s="664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350"/>
      <c r="AU25" s="350"/>
      <c r="AV25" s="350"/>
      <c r="AW25" s="350"/>
    </row>
    <row r="26" spans="1:55" s="37" customFormat="1" ht="13.5" customHeight="1" x14ac:dyDescent="0.4">
      <c r="A26" s="907" t="str">
        <f>"Losun Íslands "&amp;$A$1</f>
        <v>Losun Íslands 2024</v>
      </c>
      <c r="B26" s="907" t="str">
        <f>"Iceland's Emissions in "&amp;$A$1</f>
        <v>Iceland's Emissions in 2024</v>
      </c>
      <c r="C26" s="923" t="s">
        <v>45</v>
      </c>
      <c r="D26" s="225" t="s">
        <v>45</v>
      </c>
      <c r="E26" s="7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318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350"/>
      <c r="AU26" s="350"/>
      <c r="AV26" s="350"/>
      <c r="AW26" s="350"/>
      <c r="AX26" s="350"/>
      <c r="AY26" s="350"/>
      <c r="AZ26" s="350"/>
      <c r="BA26" s="350"/>
      <c r="BB26" s="350"/>
      <c r="BC26" s="350"/>
    </row>
    <row r="27" spans="1:55" ht="15" customHeight="1" x14ac:dyDescent="0.4">
      <c r="B27" s="923"/>
      <c r="C27" s="923"/>
      <c r="D27" s="225" t="s">
        <v>45</v>
      </c>
    </row>
    <row r="28" spans="1:55" ht="15" customHeight="1" x14ac:dyDescent="0.4">
      <c r="B28" s="923"/>
      <c r="C28" s="923"/>
      <c r="D28" s="225" t="s">
        <v>45</v>
      </c>
    </row>
    <row r="29" spans="1:55" ht="15" customHeight="1" x14ac:dyDescent="0.4">
      <c r="B29" s="923"/>
      <c r="C29" s="923"/>
      <c r="D29" s="225" t="s">
        <v>45</v>
      </c>
    </row>
    <row r="30" spans="1:55" x14ac:dyDescent="0.4">
      <c r="B30" s="923"/>
      <c r="C30" s="923"/>
      <c r="D30" s="225" t="s">
        <v>45</v>
      </c>
    </row>
    <row r="31" spans="1:55" x14ac:dyDescent="0.4">
      <c r="B31" s="923"/>
      <c r="C31" s="923"/>
      <c r="D31" s="225" t="s">
        <v>45</v>
      </c>
    </row>
    <row r="32" spans="1:55" x14ac:dyDescent="0.4">
      <c r="B32" s="923"/>
      <c r="C32" s="923"/>
      <c r="D32" s="225" t="s">
        <v>45</v>
      </c>
    </row>
    <row r="33" spans="2:4" x14ac:dyDescent="0.4">
      <c r="B33" s="920" t="s">
        <v>45</v>
      </c>
      <c r="D33" s="225" t="s">
        <v>45</v>
      </c>
    </row>
    <row r="34" spans="2:4" ht="15" customHeight="1" x14ac:dyDescent="0.4">
      <c r="B34" s="920" t="s">
        <v>45</v>
      </c>
      <c r="D34" s="225" t="s">
        <v>45</v>
      </c>
    </row>
    <row r="35" spans="2:4" ht="15" customHeight="1" x14ac:dyDescent="0.4">
      <c r="B35" s="920" t="s">
        <v>45</v>
      </c>
      <c r="D35" s="225" t="s">
        <v>45</v>
      </c>
    </row>
    <row r="36" spans="2:4" ht="15" customHeight="1" x14ac:dyDescent="0.4">
      <c r="B36" s="920" t="s">
        <v>45</v>
      </c>
      <c r="D36" s="225" t="s">
        <v>45</v>
      </c>
    </row>
    <row r="37" spans="2:4" x14ac:dyDescent="0.4">
      <c r="D37" s="225" t="s">
        <v>45</v>
      </c>
    </row>
    <row r="38" spans="2:4" x14ac:dyDescent="0.4">
      <c r="D38" s="225" t="s">
        <v>45</v>
      </c>
    </row>
    <row r="39" spans="2:4" x14ac:dyDescent="0.4">
      <c r="D39" s="225" t="s">
        <v>45</v>
      </c>
    </row>
    <row r="40" spans="2:4" x14ac:dyDescent="0.4">
      <c r="D40" s="225" t="s">
        <v>45</v>
      </c>
    </row>
    <row r="41" spans="2:4" x14ac:dyDescent="0.4">
      <c r="D41" s="225" t="s">
        <v>45</v>
      </c>
    </row>
    <row r="42" spans="2:4" x14ac:dyDescent="0.4">
      <c r="D42" s="225" t="s">
        <v>45</v>
      </c>
    </row>
    <row r="43" spans="2:4" x14ac:dyDescent="0.4">
      <c r="D43" s="225" t="s">
        <v>45</v>
      </c>
    </row>
    <row r="44" spans="2:4" x14ac:dyDescent="0.4">
      <c r="D44" s="225" t="s">
        <v>45</v>
      </c>
    </row>
    <row r="45" spans="2:4" x14ac:dyDescent="0.4">
      <c r="D45" s="225" t="s">
        <v>45</v>
      </c>
    </row>
    <row r="46" spans="2:4" x14ac:dyDescent="0.4">
      <c r="D46" s="225" t="s">
        <v>45</v>
      </c>
    </row>
    <row r="47" spans="2:4" x14ac:dyDescent="0.4">
      <c r="D47" s="225" t="s">
        <v>45</v>
      </c>
    </row>
    <row r="48" spans="2:4" x14ac:dyDescent="0.4">
      <c r="D48" s="225" t="s">
        <v>45</v>
      </c>
    </row>
    <row r="49" spans="1:55" s="647" customFormat="1" ht="27" customHeight="1" x14ac:dyDescent="0.4">
      <c r="A49" s="924"/>
      <c r="B49" s="924"/>
      <c r="C49" s="924"/>
      <c r="E49" s="1052" t="s">
        <v>33</v>
      </c>
      <c r="F49" s="648"/>
      <c r="G49" s="648"/>
      <c r="H49" s="648"/>
      <c r="I49" s="648"/>
      <c r="J49" s="648"/>
      <c r="K49" s="648"/>
      <c r="L49" s="648"/>
      <c r="M49" s="648"/>
      <c r="N49" s="648"/>
      <c r="O49" s="648"/>
      <c r="P49" s="648"/>
      <c r="Q49" s="648"/>
      <c r="R49" s="648"/>
      <c r="S49" s="648"/>
      <c r="T49" s="648"/>
      <c r="U49" s="648"/>
      <c r="V49" s="648"/>
      <c r="W49" s="648"/>
      <c r="X49" s="648"/>
      <c r="Y49" s="648"/>
      <c r="Z49" s="648"/>
      <c r="AA49" s="648"/>
      <c r="AB49" s="648"/>
      <c r="AC49" s="648"/>
      <c r="AD49" s="648"/>
      <c r="AE49" s="648"/>
      <c r="AF49" s="666"/>
      <c r="AI49" s="1052" t="s">
        <v>162</v>
      </c>
      <c r="AJ49" s="648"/>
      <c r="AK49" s="648"/>
      <c r="AL49" s="648"/>
      <c r="AM49" s="648"/>
      <c r="AN49" s="648"/>
      <c r="AO49" s="648"/>
      <c r="AP49" s="648"/>
      <c r="AQ49" s="648"/>
      <c r="AR49" s="648"/>
      <c r="AS49" s="648"/>
      <c r="AT49" s="648"/>
      <c r="AU49" s="648"/>
      <c r="AV49" s="648"/>
      <c r="AW49" s="648"/>
      <c r="AX49" s="648"/>
      <c r="AY49" s="648"/>
      <c r="AZ49" s="648"/>
      <c r="BA49" s="648"/>
      <c r="BB49" s="648"/>
      <c r="BC49" s="648"/>
    </row>
    <row r="50" spans="1:55" x14ac:dyDescent="0.4">
      <c r="D50" s="225" t="s">
        <v>45</v>
      </c>
    </row>
    <row r="51" spans="1:55" x14ac:dyDescent="0.4">
      <c r="D51" s="225"/>
    </row>
    <row r="52" spans="1:55" ht="24.6" x14ac:dyDescent="0.4">
      <c r="D52" s="225" t="s">
        <v>45</v>
      </c>
      <c r="E52" s="227"/>
      <c r="AI52" s="228"/>
    </row>
    <row r="53" spans="1:55" x14ac:dyDescent="0.4">
      <c r="D53" s="225" t="s">
        <v>45</v>
      </c>
    </row>
    <row r="54" spans="1:55" x14ac:dyDescent="0.4">
      <c r="D54" s="225" t="s">
        <v>45</v>
      </c>
    </row>
    <row r="55" spans="1:55" x14ac:dyDescent="0.4">
      <c r="D55" s="225" t="s">
        <v>45</v>
      </c>
    </row>
    <row r="56" spans="1:55" x14ac:dyDescent="0.4">
      <c r="D56" s="225" t="s">
        <v>45</v>
      </c>
    </row>
    <row r="57" spans="1:55" x14ac:dyDescent="0.4">
      <c r="D57" s="225" t="s">
        <v>45</v>
      </c>
    </row>
    <row r="58" spans="1:55" ht="15" customHeight="1" x14ac:dyDescent="0.4">
      <c r="D58" s="225" t="s">
        <v>45</v>
      </c>
    </row>
    <row r="59" spans="1:55" ht="15" customHeight="1" x14ac:dyDescent="0.4">
      <c r="D59" s="225" t="s">
        <v>45</v>
      </c>
    </row>
    <row r="60" spans="1:55" ht="15" customHeight="1" x14ac:dyDescent="0.4">
      <c r="D60" s="225" t="s">
        <v>45</v>
      </c>
    </row>
    <row r="61" spans="1:55" x14ac:dyDescent="0.4">
      <c r="D61" s="225" t="s">
        <v>45</v>
      </c>
    </row>
    <row r="62" spans="1:55" x14ac:dyDescent="0.4">
      <c r="D62" s="225" t="s">
        <v>45</v>
      </c>
    </row>
    <row r="63" spans="1:55" x14ac:dyDescent="0.4">
      <c r="D63" s="225" t="s">
        <v>45</v>
      </c>
    </row>
    <row r="64" spans="1:55" x14ac:dyDescent="0.4">
      <c r="D64" s="225" t="s">
        <v>45</v>
      </c>
    </row>
    <row r="65" spans="4:4" x14ac:dyDescent="0.4">
      <c r="D65" s="225" t="s">
        <v>45</v>
      </c>
    </row>
    <row r="66" spans="4:4" x14ac:dyDescent="0.4">
      <c r="D66" s="225" t="s">
        <v>45</v>
      </c>
    </row>
    <row r="67" spans="4:4" x14ac:dyDescent="0.4">
      <c r="D67" s="225" t="s">
        <v>45</v>
      </c>
    </row>
    <row r="68" spans="4:4" x14ac:dyDescent="0.4">
      <c r="D68" s="225" t="s">
        <v>45</v>
      </c>
    </row>
    <row r="69" spans="4:4" x14ac:dyDescent="0.4">
      <c r="D69" s="225" t="s">
        <v>45</v>
      </c>
    </row>
    <row r="70" spans="4:4" x14ac:dyDescent="0.4">
      <c r="D70" s="225" t="s">
        <v>45</v>
      </c>
    </row>
    <row r="71" spans="4:4" x14ac:dyDescent="0.4">
      <c r="D71" s="225" t="s">
        <v>45</v>
      </c>
    </row>
    <row r="72" spans="4:4" x14ac:dyDescent="0.4">
      <c r="D72" s="225" t="s">
        <v>45</v>
      </c>
    </row>
    <row r="95" spans="1:55" s="1052" customFormat="1" ht="27" customHeight="1" x14ac:dyDescent="0.4">
      <c r="A95" s="1059"/>
      <c r="B95" s="1059"/>
      <c r="C95" s="1059"/>
      <c r="E95" s="1052" t="s">
        <v>436</v>
      </c>
      <c r="F95" s="1060"/>
      <c r="G95" s="1060"/>
      <c r="H95" s="1060"/>
      <c r="I95" s="1060"/>
      <c r="J95" s="1060"/>
      <c r="K95" s="1060"/>
      <c r="L95" s="1060"/>
      <c r="M95" s="1060"/>
      <c r="N95" s="1060"/>
      <c r="O95" s="1060"/>
      <c r="P95" s="1060"/>
      <c r="Q95" s="1060"/>
      <c r="R95" s="1060"/>
      <c r="S95" s="1060"/>
      <c r="T95" s="1060"/>
      <c r="U95" s="1060"/>
      <c r="V95" s="1060"/>
      <c r="W95" s="1060"/>
      <c r="X95" s="1060"/>
      <c r="Y95" s="1060"/>
      <c r="Z95" s="1060"/>
      <c r="AA95" s="1060"/>
      <c r="AB95" s="1060"/>
      <c r="AC95" s="1060"/>
      <c r="AD95" s="1060"/>
      <c r="AE95" s="1060"/>
      <c r="AF95" s="1061"/>
      <c r="AI95" s="1052" t="s">
        <v>437</v>
      </c>
      <c r="AJ95" s="1060"/>
      <c r="AK95" s="1060"/>
      <c r="AL95" s="1060"/>
      <c r="AM95" s="1060"/>
      <c r="AN95" s="1060"/>
      <c r="AO95" s="1060"/>
      <c r="AP95" s="1060"/>
      <c r="AQ95" s="1060"/>
      <c r="AR95" s="1060"/>
      <c r="AS95" s="1060"/>
      <c r="AT95" s="1060"/>
      <c r="AU95" s="1060"/>
      <c r="AV95" s="1060"/>
      <c r="AW95" s="1060"/>
      <c r="AX95" s="1060"/>
      <c r="AY95" s="1060"/>
      <c r="AZ95" s="1060"/>
      <c r="BA95" s="1060"/>
      <c r="BB95" s="1060"/>
      <c r="BC95" s="1060"/>
    </row>
    <row r="96" spans="1:55" x14ac:dyDescent="0.4">
      <c r="D96" s="225" t="s">
        <v>45</v>
      </c>
    </row>
    <row r="97" spans="4:4" x14ac:dyDescent="0.4">
      <c r="D97" s="225"/>
    </row>
    <row r="98" spans="4:4" x14ac:dyDescent="0.4">
      <c r="D98" s="225"/>
    </row>
    <row r="99" spans="4:4" x14ac:dyDescent="0.4">
      <c r="D99" s="225"/>
    </row>
    <row r="100" spans="4:4" x14ac:dyDescent="0.4">
      <c r="D100" s="225"/>
    </row>
    <row r="101" spans="4:4" x14ac:dyDescent="0.4">
      <c r="D101" s="225"/>
    </row>
    <row r="102" spans="4:4" x14ac:dyDescent="0.4">
      <c r="D102" s="225"/>
    </row>
    <row r="103" spans="4:4" x14ac:dyDescent="0.4">
      <c r="D103" s="225"/>
    </row>
    <row r="104" spans="4:4" x14ac:dyDescent="0.4">
      <c r="D104" s="225"/>
    </row>
    <row r="105" spans="4:4" x14ac:dyDescent="0.4">
      <c r="D105" s="225"/>
    </row>
    <row r="106" spans="4:4" x14ac:dyDescent="0.4">
      <c r="D106" s="225"/>
    </row>
    <row r="107" spans="4:4" x14ac:dyDescent="0.4">
      <c r="D107" s="225"/>
    </row>
    <row r="108" spans="4:4" x14ac:dyDescent="0.4">
      <c r="D108" s="225"/>
    </row>
    <row r="109" spans="4:4" x14ac:dyDescent="0.4">
      <c r="D109" s="225"/>
    </row>
    <row r="110" spans="4:4" x14ac:dyDescent="0.4">
      <c r="D110" s="225"/>
    </row>
    <row r="111" spans="4:4" x14ac:dyDescent="0.4">
      <c r="D111" s="225"/>
    </row>
    <row r="112" spans="4:4" x14ac:dyDescent="0.4">
      <c r="D112" s="225"/>
    </row>
    <row r="113" spans="4:43" x14ac:dyDescent="0.4">
      <c r="D113" s="225"/>
    </row>
    <row r="114" spans="4:43" x14ac:dyDescent="0.4">
      <c r="D114" s="225"/>
    </row>
    <row r="115" spans="4:43" x14ac:dyDescent="0.4">
      <c r="D115" s="225"/>
    </row>
    <row r="116" spans="4:43" x14ac:dyDescent="0.4">
      <c r="D116" s="225"/>
    </row>
    <row r="117" spans="4:43" x14ac:dyDescent="0.4">
      <c r="AQ117" s="651"/>
    </row>
    <row r="142" spans="1:55" s="533" customFormat="1" ht="45.75" customHeight="1" x14ac:dyDescent="0.85">
      <c r="A142" s="926"/>
      <c r="B142" s="926"/>
      <c r="C142" s="926"/>
      <c r="D142" s="643"/>
      <c r="E142" s="946" t="s">
        <v>410</v>
      </c>
      <c r="F142" s="644"/>
      <c r="G142" s="644"/>
      <c r="H142" s="645"/>
      <c r="I142" s="644"/>
      <c r="J142" s="644"/>
      <c r="K142" s="644"/>
      <c r="L142" s="644"/>
      <c r="M142" s="644"/>
      <c r="N142" s="644"/>
      <c r="O142" s="644"/>
      <c r="P142" s="644"/>
      <c r="Q142" s="644"/>
      <c r="R142" s="644"/>
      <c r="S142" s="644"/>
      <c r="T142" s="644"/>
      <c r="U142" s="644"/>
      <c r="V142" s="644"/>
      <c r="W142" s="644"/>
      <c r="X142" s="644"/>
      <c r="Y142" s="644"/>
      <c r="Z142" s="644"/>
      <c r="AA142" s="644"/>
      <c r="AB142" s="644"/>
      <c r="AC142" s="644"/>
      <c r="AD142" s="644"/>
      <c r="AE142" s="644"/>
      <c r="AF142" s="667"/>
      <c r="AG142" s="643"/>
      <c r="AH142" s="643"/>
      <c r="AI142" s="533" t="s">
        <v>412</v>
      </c>
      <c r="AJ142" s="611"/>
      <c r="AK142" s="611"/>
      <c r="AL142" s="611"/>
      <c r="AM142" s="611"/>
      <c r="AN142" s="611"/>
      <c r="AO142" s="611"/>
      <c r="AP142" s="611"/>
      <c r="AQ142" s="611"/>
      <c r="AR142" s="611"/>
      <c r="AS142" s="611"/>
      <c r="AT142" s="611"/>
      <c r="AU142" s="611"/>
      <c r="AV142" s="611"/>
      <c r="AW142" s="611"/>
      <c r="AX142" s="611"/>
      <c r="AY142" s="611"/>
      <c r="AZ142" s="611"/>
      <c r="BA142" s="611"/>
      <c r="BB142" s="611"/>
      <c r="BC142" s="611"/>
    </row>
    <row r="143" spans="1:55" s="610" customFormat="1" ht="37.5" customHeight="1" x14ac:dyDescent="0.4">
      <c r="A143" s="926"/>
      <c r="B143" s="926"/>
      <c r="C143" s="926"/>
      <c r="D143" s="608"/>
      <c r="E143" s="642" t="s">
        <v>411</v>
      </c>
      <c r="F143" s="612"/>
      <c r="G143" s="612"/>
      <c r="H143" s="614"/>
      <c r="I143" s="612"/>
      <c r="J143" s="612"/>
      <c r="K143" s="612"/>
      <c r="L143" s="612"/>
      <c r="M143" s="612"/>
      <c r="N143" s="612"/>
      <c r="O143" s="612"/>
      <c r="P143" s="612"/>
      <c r="Q143" s="612"/>
      <c r="R143" s="612"/>
      <c r="S143" s="612"/>
      <c r="T143" s="612"/>
      <c r="U143" s="612"/>
      <c r="V143" s="612"/>
      <c r="W143" s="612"/>
      <c r="X143" s="612"/>
      <c r="Y143" s="612"/>
      <c r="Z143" s="612"/>
      <c r="AA143" s="612"/>
      <c r="AB143" s="612"/>
      <c r="AC143" s="612"/>
      <c r="AD143" s="612"/>
      <c r="AE143" s="612"/>
      <c r="AF143" s="661"/>
      <c r="AG143" s="608"/>
      <c r="AH143" s="608"/>
      <c r="AI143" s="642" t="s">
        <v>413</v>
      </c>
      <c r="AJ143" s="612"/>
      <c r="AK143" s="612"/>
      <c r="AL143" s="612"/>
      <c r="AM143" s="612"/>
      <c r="AN143" s="612"/>
      <c r="AO143" s="612"/>
      <c r="AP143" s="612"/>
      <c r="AQ143" s="612"/>
      <c r="AR143" s="612"/>
      <c r="AS143" s="612"/>
      <c r="AT143" s="609"/>
      <c r="AU143" s="609"/>
      <c r="AV143" s="609"/>
      <c r="AW143" s="609"/>
      <c r="AX143" s="609"/>
      <c r="AY143" s="609"/>
      <c r="AZ143" s="609"/>
      <c r="BA143" s="609"/>
      <c r="BB143" s="609"/>
      <c r="BC143" s="609"/>
    </row>
    <row r="144" spans="1:55" s="37" customFormat="1" ht="13.5" customHeight="1" x14ac:dyDescent="0.4">
      <c r="A144" s="47"/>
      <c r="B144" s="923"/>
      <c r="C144" s="923"/>
      <c r="D144" s="225" t="s">
        <v>45</v>
      </c>
      <c r="E144" s="226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663"/>
      <c r="X144" s="650"/>
      <c r="Y144" s="650"/>
      <c r="Z144" s="650"/>
      <c r="AA144" s="650"/>
      <c r="AB144" s="650"/>
      <c r="AC144" s="650"/>
      <c r="AD144" s="650"/>
      <c r="AE144" s="650"/>
      <c r="AF144" s="668"/>
      <c r="AG144" s="214"/>
      <c r="AH144" s="214"/>
      <c r="AI144" s="214"/>
      <c r="AJ144" s="650"/>
      <c r="AK144" s="650"/>
      <c r="AL144" s="650"/>
      <c r="AM144" s="652"/>
      <c r="AN144" s="350"/>
      <c r="AO144" s="350"/>
      <c r="AP144" s="350"/>
      <c r="AQ144" s="350"/>
      <c r="AR144" s="350"/>
      <c r="AS144" s="350"/>
      <c r="AT144" s="350"/>
      <c r="AU144" s="350"/>
      <c r="AV144" s="350"/>
      <c r="AW144" s="350"/>
      <c r="AX144" s="350"/>
      <c r="AY144" s="350"/>
      <c r="AZ144" s="350"/>
      <c r="BA144" s="350"/>
      <c r="BB144" s="350"/>
      <c r="BC144" s="350"/>
    </row>
    <row r="145" spans="1:55" ht="48" customHeight="1" x14ac:dyDescent="0.4">
      <c r="B145" s="923"/>
      <c r="C145" s="923"/>
      <c r="D145" s="217"/>
      <c r="E145" s="1174" t="str">
        <f>"STAÐAN ÁRIÐ "&amp;$A$1</f>
        <v>STAÐAN ÁRIÐ 2024</v>
      </c>
      <c r="F145" s="659"/>
      <c r="G145" s="658"/>
      <c r="H145" s="658"/>
      <c r="I145" s="658"/>
      <c r="J145" s="658"/>
      <c r="K145" s="658"/>
      <c r="L145" s="658"/>
      <c r="M145" s="658"/>
      <c r="O145" s="1174" t="s">
        <v>365</v>
      </c>
      <c r="P145" s="1283" t="s">
        <v>374</v>
      </c>
      <c r="Q145" s="1284"/>
      <c r="R145" s="1284"/>
      <c r="S145" s="1284"/>
      <c r="T145" s="682"/>
      <c r="U145" s="682"/>
      <c r="V145" s="682"/>
      <c r="W145" s="682"/>
      <c r="X145" s="682"/>
      <c r="Y145" s="682"/>
      <c r="Z145" s="682"/>
      <c r="AA145" s="682"/>
      <c r="AB145" s="682"/>
      <c r="AC145" s="682"/>
      <c r="AD145" s="682"/>
      <c r="AE145" s="682"/>
      <c r="AF145" s="320"/>
      <c r="AI145" s="1174" t="str">
        <f>$AI$5</f>
        <v>2024 EMISSIONS</v>
      </c>
      <c r="AJ145" s="656"/>
      <c r="AK145" s="657"/>
      <c r="AL145" s="657"/>
      <c r="AM145" s="657"/>
      <c r="AN145" s="657"/>
      <c r="AO145" s="657"/>
      <c r="AP145" s="658"/>
      <c r="AQ145" s="657"/>
      <c r="AR145" s="209"/>
      <c r="AS145" s="1174" t="str">
        <f>$AS$5</f>
        <v>OUTLOOKS</v>
      </c>
      <c r="AT145" s="1283" t="str">
        <f>$AT$5</f>
        <v>Estimated change in emissions based on
With Existing Measures scenario</v>
      </c>
      <c r="AU145" s="1284"/>
      <c r="AV145" s="1284"/>
      <c r="AW145" s="1284"/>
      <c r="AX145" s="1290"/>
      <c r="AY145" s="1290"/>
      <c r="AZ145" s="1290"/>
      <c r="BA145" s="1290"/>
      <c r="BB145" s="1290"/>
      <c r="BC145" s="1290"/>
    </row>
    <row r="146" spans="1:55" s="37" customFormat="1" ht="17.399999999999999" x14ac:dyDescent="0.4">
      <c r="A146" s="47"/>
      <c r="B146" s="923"/>
      <c r="C146" s="923"/>
      <c r="D146" s="225" t="s">
        <v>45</v>
      </c>
      <c r="E146" s="1174"/>
      <c r="F146" s="1216" t="str">
        <f>"Losun "&amp;$A$1</f>
        <v>Losun 2024</v>
      </c>
      <c r="G146" s="1217"/>
      <c r="H146" s="1168" t="str">
        <f>"Breyting frá "&amp;$B$3</f>
        <v>Breyting frá 2023</v>
      </c>
      <c r="I146" s="1217"/>
      <c r="J146" s="1168" t="str">
        <f>"Breyting frá "&amp;$B$2</f>
        <v>Breyting frá 2005</v>
      </c>
      <c r="K146" s="1217"/>
      <c r="L146" s="1168" t="str">
        <f>"Breyting frá "&amp;$B$1</f>
        <v>Breyting frá 1990</v>
      </c>
      <c r="M146" s="1285"/>
      <c r="N146" s="221"/>
      <c r="O146" s="1174"/>
      <c r="P146" s="1168" t="s">
        <v>375</v>
      </c>
      <c r="Q146" s="1217"/>
      <c r="R146" s="1168" t="s">
        <v>376</v>
      </c>
      <c r="S146" s="1217"/>
      <c r="T146" s="683"/>
      <c r="U146" s="683"/>
      <c r="V146" s="683"/>
      <c r="W146" s="683"/>
      <c r="X146" s="683"/>
      <c r="Y146" s="683"/>
      <c r="Z146" s="683"/>
      <c r="AA146" s="683"/>
      <c r="AB146" s="683"/>
      <c r="AC146" s="683"/>
      <c r="AD146" s="683"/>
      <c r="AE146" s="683"/>
      <c r="AF146" s="669"/>
      <c r="AI146" s="1174"/>
      <c r="AJ146" s="1216" t="str">
        <f>$AJ$6</f>
        <v>Emissions in 2023</v>
      </c>
      <c r="AK146" s="1217"/>
      <c r="AL146" s="1168" t="str">
        <f>$AL$6</f>
        <v>Change from 2022</v>
      </c>
      <c r="AM146" s="1217"/>
      <c r="AN146" s="1168" t="str">
        <f>$AN$6</f>
        <v>Change from 2005</v>
      </c>
      <c r="AO146" s="1217"/>
      <c r="AP146" s="1168" t="str">
        <f>$AP$6</f>
        <v>Change from 1990</v>
      </c>
      <c r="AQ146" s="1285"/>
      <c r="AR146" s="209"/>
      <c r="AS146" s="1174"/>
      <c r="AT146" s="1168" t="str">
        <f>$AT$6</f>
        <v>2030 compared to 2005</v>
      </c>
      <c r="AU146" s="1217"/>
      <c r="AV146" s="1168" t="str">
        <f>$AV$6</f>
        <v>2055 compared to 1990</v>
      </c>
      <c r="AW146" s="1217"/>
      <c r="AX146" s="1291"/>
      <c r="AY146" s="1291"/>
      <c r="AZ146" s="1291"/>
      <c r="BA146" s="1291"/>
      <c r="BB146" s="1291"/>
      <c r="BC146" s="1291"/>
    </row>
    <row r="147" spans="1:55" s="221" customFormat="1" ht="17.399999999999999" thickBot="1" x14ac:dyDescent="0.45">
      <c r="A147" s="47"/>
      <c r="B147" s="923"/>
      <c r="C147" s="923"/>
      <c r="D147" s="319" t="s">
        <v>45</v>
      </c>
      <c r="E147" s="1175"/>
      <c r="F147" s="410" t="s">
        <v>363</v>
      </c>
      <c r="G147" s="411" t="s">
        <v>4</v>
      </c>
      <c r="H147" s="410" t="str">
        <f>$F$7</f>
        <v>Þús. tonn CO₂-íg.</v>
      </c>
      <c r="I147" s="411" t="s">
        <v>4</v>
      </c>
      <c r="J147" s="410" t="str">
        <f>$F$7</f>
        <v>Þús. tonn CO₂-íg.</v>
      </c>
      <c r="K147" s="411" t="s">
        <v>4</v>
      </c>
      <c r="L147" s="410" t="str">
        <f>$F$7</f>
        <v>Þús. tonn CO₂-íg.</v>
      </c>
      <c r="M147" s="410" t="s">
        <v>4</v>
      </c>
      <c r="O147" s="1175"/>
      <c r="P147" s="410" t="str">
        <f>$F$7</f>
        <v>Þús. tonn CO₂-íg.</v>
      </c>
      <c r="Q147" s="411" t="s">
        <v>4</v>
      </c>
      <c r="R147" s="410" t="str">
        <f>$F$7</f>
        <v>Þús. tonn CO₂-íg.</v>
      </c>
      <c r="S147" s="410" t="s">
        <v>4</v>
      </c>
      <c r="T147" s="684"/>
      <c r="U147" s="684"/>
      <c r="V147" s="685"/>
      <c r="W147" s="1288"/>
      <c r="X147" s="1288"/>
      <c r="Y147" s="685"/>
      <c r="Z147" s="685"/>
      <c r="AA147" s="685"/>
      <c r="AB147" s="685"/>
      <c r="AC147" s="685"/>
      <c r="AD147" s="685"/>
      <c r="AE147" s="685"/>
      <c r="AF147" s="320"/>
      <c r="AI147" s="1175"/>
      <c r="AJ147" s="410" t="str">
        <f>$AJ$7</f>
        <v>Thousand tons CO₂e</v>
      </c>
      <c r="AK147" s="411" t="s">
        <v>4</v>
      </c>
      <c r="AL147" s="410" t="str">
        <f>$AJ$7</f>
        <v>Thousand tons CO₂e</v>
      </c>
      <c r="AM147" s="411" t="s">
        <v>4</v>
      </c>
      <c r="AN147" s="410" t="str">
        <f>$F$7</f>
        <v>Þús. tonn CO₂-íg.</v>
      </c>
      <c r="AO147" s="411" t="s">
        <v>4</v>
      </c>
      <c r="AP147" s="410" t="str">
        <f>$AJ$7</f>
        <v>Thousand tons CO₂e</v>
      </c>
      <c r="AQ147" s="410" t="s">
        <v>4</v>
      </c>
      <c r="AR147" s="209"/>
      <c r="AS147" s="1175"/>
      <c r="AT147" s="410" t="str">
        <f>$AJ$7</f>
        <v>Thousand tons CO₂e</v>
      </c>
      <c r="AU147" s="411" t="s">
        <v>4</v>
      </c>
      <c r="AV147" s="410" t="str">
        <f>$AJ$7</f>
        <v>Thousand tons CO₂e</v>
      </c>
      <c r="AW147" s="410" t="s">
        <v>4</v>
      </c>
      <c r="AX147" s="1288"/>
      <c r="AY147" s="1288"/>
      <c r="AZ147" s="685"/>
      <c r="BA147" s="1288"/>
      <c r="BB147" s="1288"/>
      <c r="BC147" s="685"/>
    </row>
    <row r="148" spans="1:55" s="37" customFormat="1" ht="21" customHeight="1" thickTop="1" x14ac:dyDescent="0.4">
      <c r="A148" s="47" t="s">
        <v>55</v>
      </c>
      <c r="B148" s="47" t="s">
        <v>265</v>
      </c>
      <c r="C148" s="920" t="s">
        <v>271</v>
      </c>
      <c r="D148" s="225" t="s">
        <v>45</v>
      </c>
      <c r="E148" s="626" t="str">
        <f>'Talnagögn | Numerical Data'!$D$26</f>
        <v>Álframleiðsla</v>
      </c>
      <c r="F148" s="468" cm="1">
        <f t="array" ref="F148">INDEX('Talnagögn | Numerical Data'!$1:$1048576, _xlfn.XMATCH($A148,'Talnagögn | Numerical Data'!$A:$A), _xlfn.XMATCH($A$1,'Talnagögn | Numerical Data'!$1:$1))</f>
        <v>1360.4102725798757</v>
      </c>
      <c r="G148" s="622">
        <f t="shared" ref="G148:G156" si="0">F148/$F$156</f>
        <v>0.28466162377111343</v>
      </c>
      <c r="H148" s="468" cm="1">
        <f t="array" ref="H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_xlfn.XMATCH($B$3,'Talnagögn | Numerical Data'!$1:$1))</f>
        <v>-42.239369088812055</v>
      </c>
      <c r="I148" s="623" cm="1">
        <f t="array" ref="I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_xlfn.XMATCH($B$3,'Talnagögn | Numerical Data'!$1:$1))-1</f>
        <v>-3.0113984158268603E-2</v>
      </c>
      <c r="J148" s="468" cm="1">
        <f t="array" ref="J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_xlfn.XMATCH($B$2,'Talnagögn | Numerical Data'!$1:$1))</f>
        <v>915.60175641278852</v>
      </c>
      <c r="K148" s="622" cm="1">
        <f t="array" ref="K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_xlfn.XMATCH($B$2,'Talnagögn | Numerical Data'!$1:$1))-1</f>
        <v>2.0584177755914488</v>
      </c>
      <c r="L148" s="468" cm="1">
        <f t="array" ref="L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_xlfn.XMATCH($B$1,'Talnagögn | Numerical Data'!$1:$1))</f>
        <v>776.38379980906973</v>
      </c>
      <c r="M148" s="470" cm="1">
        <f t="array" ref="M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_xlfn.XMATCH($B$1,'Talnagögn | Numerical Data'!$1:$1))-1</f>
        <v>1.3293640545533147</v>
      </c>
      <c r="O148" s="626" t="str">
        <f>'Talnagögn | Numerical Data'!$D$26</f>
        <v>Álframleiðsla</v>
      </c>
      <c r="P148" s="468" cm="1">
        <f t="array" ref="P148">INDEX('Talnagögn | Numerical Data'!$1:$1048576,_xlfn.XMATCH($B148,'Talnagögn | Numerical Data'!$B:$B),_xlfn.XMATCH($B$4,'Talnagögn | Numerical Data'!$1:$1))-INDEX('Talnagögn | Numerical Data'!$1:$1048576,_xlfn.XMATCH($A148,'Talnagögn | Numerical Data'!$A:$A),_xlfn.XMATCH($B$2,'Talnagögn | Numerical Data'!$1:$1))</f>
        <v>982.37182082370032</v>
      </c>
      <c r="Q148" s="622" cm="1">
        <f t="array" ref="Q148">INDEX('Talnagögn | Numerical Data'!$1:$1048576,_xlfn.XMATCH($B148,'Talnagögn | Numerical Data'!$B:$B),_xlfn.XMATCH($B$4,'Talnagögn | Numerical Data'!$1:$1))/INDEX('Talnagögn | Numerical Data'!$1:$1048576,_xlfn.XMATCH($A148,'Talnagögn | Numerical Data'!$A:$A),_xlfn.XMATCH($B$2,'Talnagögn | Numerical Data'!$1:$1))-1</f>
        <v>2.2085274564632749</v>
      </c>
      <c r="R148" s="468" cm="1">
        <f t="array" ref="R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Data'!$A:$A),_xlfn.XMATCH($B$1,'Talnagögn | Numerical Data'!$1:$1))</f>
        <v>848.06472280738205</v>
      </c>
      <c r="S148" s="470" cm="1">
        <f t="array" ref="S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Data'!$A:$A),_xlfn.XMATCH($B$1,'Talnagögn | Numerical Data'!$1:$1))-1</f>
        <v>1.452099797435372</v>
      </c>
      <c r="U148" s="687"/>
      <c r="X148" s="687"/>
      <c r="Y148" s="687"/>
      <c r="Z148" s="687"/>
      <c r="AA148" s="687"/>
      <c r="AB148" s="687"/>
      <c r="AF148" s="662"/>
      <c r="AI148" s="626" t="str">
        <f>'Talnagögn | Numerical Data'!$E$26</f>
        <v>Aluminium Production</v>
      </c>
      <c r="AJ148" s="468" cm="1">
        <f t="array" ref="AJ148">INDEX('Talnagögn | Numerical Data'!$1:$1048576, _xlfn.XMATCH($A148,'Talnagögn | Numerical Data'!$A:$A), _xlfn.XMATCH($A$1,'Talnagögn | Numerical Data'!$1:$1))</f>
        <v>1360.4102725798757</v>
      </c>
      <c r="AK148" s="622">
        <f t="shared" ref="AK148:AK156" si="1">AJ148/$F$156</f>
        <v>0.28466162377111343</v>
      </c>
      <c r="AL148" s="468" cm="1">
        <f t="array" ref="AL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_xlfn.XMATCH($B$3,'Talnagögn | Numerical Data'!$1:$1))</f>
        <v>-42.239369088812055</v>
      </c>
      <c r="AM148" s="623" cm="1">
        <f t="array" ref="AM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_xlfn.XMATCH($B$3,'Talnagögn | Numerical Data'!$1:$1))-1</f>
        <v>-3.0113984158268603E-2</v>
      </c>
      <c r="AN148" s="468" cm="1">
        <f t="array" ref="AN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_xlfn.XMATCH($B$2,'Talnagögn | Numerical Data'!$1:$1))</f>
        <v>915.60175641278852</v>
      </c>
      <c r="AO148" s="622" cm="1">
        <f t="array" ref="AO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_xlfn.XMATCH($B$2,'Talnagögn | Numerical Data'!$1:$1))-1</f>
        <v>2.0584177755914488</v>
      </c>
      <c r="AP148" s="468" cm="1">
        <f t="array" ref="AP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_xlfn.XMATCH($B$1,'Talnagögn | Numerical Data'!$1:$1))</f>
        <v>776.38379980906973</v>
      </c>
      <c r="AQ148" s="470" cm="1">
        <f t="array" ref="AQ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_xlfn.XMATCH($B$1,'Talnagögn | Numerical Data'!$1:$1))-1</f>
        <v>1.3293640545533147</v>
      </c>
      <c r="AS148" s="626" t="str">
        <f>'Talnagögn | Numerical Data'!$E$26</f>
        <v>Aluminium Production</v>
      </c>
      <c r="AT148" s="468" cm="1">
        <f t="array" ref="AT148">INDEX('Talnagögn | Numerical Data'!$1:$1048576,_xlfn.XMATCH($B148,'Talnagögn | Numerical Data'!$B:$B),_xlfn.XMATCH($B$4,'Talnagögn | Numerical Data'!$1:$1))-INDEX('Talnagögn | Numerical Data'!$1:$1048576,_xlfn.XMATCH($A148,'Talnagögn | Numerical Data'!$A:$A),_xlfn.XMATCH($B$2,'Talnagögn | Numerical Data'!$1:$1))</f>
        <v>982.37182082370032</v>
      </c>
      <c r="AU148" s="622" cm="1">
        <f t="array" ref="AU148">INDEX('Talnagögn | Numerical Data'!$1:$1048576,_xlfn.XMATCH($B148,'Talnagögn | Numerical Data'!$B:$B),_xlfn.XMATCH($B$4,'Talnagögn | Numerical Data'!$1:$1))/INDEX('Talnagögn | Numerical Data'!$1:$1048576,_xlfn.XMATCH($A148,'Talnagögn | Numerical Data'!$A:$A),_xlfn.XMATCH($B$2,'Talnagögn | Numerical Data'!$1:$1))-1</f>
        <v>2.2085274564632749</v>
      </c>
      <c r="AV148" s="468" cm="1">
        <f t="array" ref="AV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Data'!$A:$A),_xlfn.XMATCH($B$1,'Talnagögn | Numerical Data'!$1:$1))</f>
        <v>848.06472280738205</v>
      </c>
      <c r="AW148" s="470" cm="1">
        <f t="array" ref="AW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Data'!$A:$A),_xlfn.XMATCH($B$1,'Talnagögn | Numerical Data'!$1:$1))-1</f>
        <v>1.452099797435372</v>
      </c>
      <c r="AX148" s="1295"/>
      <c r="AY148" s="1295"/>
      <c r="AZ148" s="327"/>
      <c r="BA148" s="1295"/>
      <c r="BB148" s="1295"/>
      <c r="BC148" s="327"/>
    </row>
    <row r="149" spans="1:55" s="37" customFormat="1" ht="21" customHeight="1" x14ac:dyDescent="0.4">
      <c r="A149" s="47" t="s">
        <v>48</v>
      </c>
      <c r="B149" s="47" t="s">
        <v>263</v>
      </c>
      <c r="C149" s="920" t="s">
        <v>269</v>
      </c>
      <c r="D149" s="225" t="s">
        <v>45</v>
      </c>
      <c r="E149" s="626" t="str">
        <f>'Talnagögn | Numerical Data'!$D$24</f>
        <v>Vegasamgöngur</v>
      </c>
      <c r="F149" s="468" cm="1">
        <f t="array" ref="F149">INDEX('Talnagögn | Numerical Data'!$1:$1048576, _xlfn.XMATCH($A149,'Talnagögn | Numerical Data'!$A:$A), _xlfn.XMATCH($A$1,'Talnagögn | Numerical Data'!$1:$1))</f>
        <v>905.50742448156177</v>
      </c>
      <c r="G149" s="622">
        <f t="shared" si="0"/>
        <v>0.18947461584577663</v>
      </c>
      <c r="H149" s="468" cm="1">
        <f t="array" ref="H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_xlfn.XMATCH($B$3,'Talnagögn | Numerical Data'!$1:$1))</f>
        <v>-23.050353255630853</v>
      </c>
      <c r="I149" s="623" cm="1">
        <f t="array" ref="I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_xlfn.XMATCH($B$3,'Talnagögn | Numerical Data'!$1:$1))-1</f>
        <v>-2.4823822284707364E-2</v>
      </c>
      <c r="J149" s="468" cm="1">
        <f t="array" ref="J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_xlfn.XMATCH($B$2,'Talnagögn | Numerical Data'!$1:$1))</f>
        <v>132.54022331938199</v>
      </c>
      <c r="K149" s="622" cm="1">
        <f t="array" ref="K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_xlfn.XMATCH($B$2,'Talnagögn | Numerical Data'!$1:$1))-1</f>
        <v>0.1714694014443352</v>
      </c>
      <c r="L149" s="468" cm="1">
        <f t="array" ref="L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_xlfn.XMATCH($B$1,'Talnagögn | Numerical Data'!$1:$1))</f>
        <v>374.28607160354318</v>
      </c>
      <c r="M149" s="470" cm="1">
        <f t="array" ref="M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_xlfn.XMATCH($B$1,'Talnagögn | Numerical Data'!$1:$1))-1</f>
        <v>0.70457648130249084</v>
      </c>
      <c r="O149" s="626" t="str">
        <f>'Talnagögn | Numerical Data'!$D$24</f>
        <v>Vegasamgöngur</v>
      </c>
      <c r="P149" s="468" cm="1">
        <f t="array" ref="P149">INDEX('Talnagögn | Numerical Data'!$1:$1048576,_xlfn.XMATCH($B149,'Talnagögn | Numerical Data'!$B:$B),_xlfn.XMATCH($B$4,'Talnagögn | Numerical Data'!$1:$1))-INDEX('Talnagögn | Numerical Data'!$1:$1048576,_xlfn.XMATCH($A149,'Talnagögn | Numerical Data'!$A:$A),_xlfn.XMATCH($B$2,'Talnagögn | Numerical Data'!$1:$1))</f>
        <v>-50.86829266553616</v>
      </c>
      <c r="Q149" s="623" cm="1">
        <f t="array" ref="Q149">INDEX('Talnagögn | Numerical Data'!$1:$1048576,_xlfn.XMATCH($B149,'Talnagögn | Numerical Data'!$B:$B),_xlfn.XMATCH($B$4,'Talnagögn | Numerical Data'!$1:$1))/INDEX('Talnagögn | Numerical Data'!$1:$1048576,_xlfn.XMATCH($A149,'Talnagögn | Numerical Data'!$A:$A),_xlfn.XMATCH($B$2,'Talnagögn | Numerical Data'!$1:$1))-1</f>
        <v>-6.5809121770049384E-2</v>
      </c>
      <c r="R149" s="468" cm="1">
        <f t="array" ref="R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Data'!$A:$A),_xlfn.XMATCH($B$1,'Talnagögn | Numerical Data'!$1:$1))</f>
        <v>-529.34525419295903</v>
      </c>
      <c r="S149" s="470" cm="1">
        <f t="array" ref="S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Data'!$A:$A),_xlfn.XMATCH($B$1,'Talnagögn | Numerical Data'!$1:$1))-1</f>
        <v>-0.9964683296804705</v>
      </c>
      <c r="U149" s="686"/>
      <c r="X149" s="616"/>
      <c r="Y149" s="616"/>
      <c r="Z149" s="616"/>
      <c r="AA149" s="616"/>
      <c r="AB149" s="616"/>
      <c r="AF149" s="662"/>
      <c r="AI149" s="626" t="str">
        <f>'Talnagögn | Numerical Data'!$E$24</f>
        <v>Road Transport</v>
      </c>
      <c r="AJ149" s="468" cm="1">
        <f t="array" ref="AJ149">INDEX('Talnagögn | Numerical Data'!$1:$1048576, _xlfn.XMATCH($A149,'Talnagögn | Numerical Data'!$A:$A), _xlfn.XMATCH($A$1,'Talnagögn | Numerical Data'!$1:$1))</f>
        <v>905.50742448156177</v>
      </c>
      <c r="AK149" s="622">
        <f t="shared" si="1"/>
        <v>0.18947461584577663</v>
      </c>
      <c r="AL149" s="468" cm="1">
        <f t="array" ref="AL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_xlfn.XMATCH($B$3,'Talnagögn | Numerical Data'!$1:$1))</f>
        <v>-23.050353255630853</v>
      </c>
      <c r="AM149" s="627" cm="1">
        <f t="array" ref="AM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_xlfn.XMATCH($B$3,'Talnagögn | Numerical Data'!$1:$1))-1</f>
        <v>-2.4823822284707364E-2</v>
      </c>
      <c r="AN149" s="468" cm="1">
        <f t="array" ref="AN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_xlfn.XMATCH($B$2,'Talnagögn | Numerical Data'!$1:$1))</f>
        <v>132.54022331938199</v>
      </c>
      <c r="AO149" s="622" cm="1">
        <f t="array" ref="AO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_xlfn.XMATCH($B$2,'Talnagögn | Numerical Data'!$1:$1))-1</f>
        <v>0.1714694014443352</v>
      </c>
      <c r="AP149" s="468" cm="1">
        <f t="array" ref="AP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_xlfn.XMATCH($B$1,'Talnagögn | Numerical Data'!$1:$1))</f>
        <v>374.28607160354318</v>
      </c>
      <c r="AQ149" s="470" cm="1">
        <f t="array" ref="AQ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_xlfn.XMATCH($B$1,'Talnagögn | Numerical Data'!$1:$1))-1</f>
        <v>0.70457648130249084</v>
      </c>
      <c r="AS149" s="626" t="str">
        <f>'Talnagögn | Numerical Data'!$E$24</f>
        <v>Road Transport</v>
      </c>
      <c r="AT149" s="468" cm="1">
        <f t="array" ref="AT149">INDEX('Talnagögn | Numerical Data'!$1:$1048576,_xlfn.XMATCH($B149,'Talnagögn | Numerical Data'!$B:$B),_xlfn.XMATCH($B$4,'Talnagögn | Numerical Data'!$1:$1))-INDEX('Talnagögn | Numerical Data'!$1:$1048576,_xlfn.XMATCH($A149,'Talnagögn | Numerical Data'!$A:$A),_xlfn.XMATCH($B$2,'Talnagögn | Numerical Data'!$1:$1))</f>
        <v>-50.86829266553616</v>
      </c>
      <c r="AU149" s="623" cm="1">
        <f t="array" ref="AU149">INDEX('Talnagögn | Numerical Data'!$1:$1048576,_xlfn.XMATCH($B149,'Talnagögn | Numerical Data'!$B:$B),_xlfn.XMATCH($B$4,'Talnagögn | Numerical Data'!$1:$1))/INDEX('Talnagögn | Numerical Data'!$1:$1048576,_xlfn.XMATCH($A149,'Talnagögn | Numerical Data'!$A:$A),_xlfn.XMATCH($B$2,'Talnagögn | Numerical Data'!$1:$1))-1</f>
        <v>-6.5809121770049384E-2</v>
      </c>
      <c r="AV149" s="468" cm="1">
        <f t="array" ref="AV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Data'!$A:$A),_xlfn.XMATCH($B$1,'Talnagögn | Numerical Data'!$1:$1))</f>
        <v>-529.34525419295903</v>
      </c>
      <c r="AW149" s="470" cm="1">
        <f t="array" ref="AW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Data'!$A:$A),_xlfn.XMATCH($B$1,'Talnagögn | Numerical Data'!$1:$1))-1</f>
        <v>-0.9964683296804705</v>
      </c>
      <c r="AX149" s="1289"/>
      <c r="AY149" s="1289"/>
      <c r="AZ149" s="218"/>
      <c r="BA149" s="1293"/>
      <c r="BB149" s="1293"/>
      <c r="BC149" s="688"/>
    </row>
    <row r="150" spans="1:55" s="37" customFormat="1" ht="21" customHeight="1" x14ac:dyDescent="0.4">
      <c r="A150" s="47" t="s">
        <v>41</v>
      </c>
      <c r="B150" s="47" t="s">
        <v>250</v>
      </c>
      <c r="C150" s="920" t="s">
        <v>257</v>
      </c>
      <c r="D150" s="225" t="s">
        <v>45</v>
      </c>
      <c r="E150" s="626" t="str">
        <f>'Talnagögn | Numerical Data'!$D$28</f>
        <v>Landbúnaður</v>
      </c>
      <c r="F150" s="468" cm="1">
        <f t="array" ref="F150">INDEX('Talnagögn | Numerical Data'!$1:$1048576, _xlfn.XMATCH($A150,'Talnagögn | Numerical Data'!$A:$A), _xlfn.XMATCH($A$1,'Talnagögn | Numerical Data'!$1:$1))</f>
        <v>661.73982386409887</v>
      </c>
      <c r="G150" s="622">
        <f t="shared" si="0"/>
        <v>0.13846700261821554</v>
      </c>
      <c r="H150" s="474" cm="1">
        <f t="array" ref="H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_xlfn.XMATCH($B$3,'Talnagögn | Numerical Data'!$1:$1))</f>
        <v>1.502506903034714</v>
      </c>
      <c r="I150" s="627" cm="1">
        <f t="array" ref="I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_xlfn.XMATCH($B$3,'Talnagögn | Numerical Data'!$1:$1))-1</f>
        <v>2.2757073319490395E-3</v>
      </c>
      <c r="J150" s="474" cm="1">
        <f t="array" ref="J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_xlfn.XMATCH($B$2,'Talnagögn | Numerical Data'!$1:$1))</f>
        <v>-16.178425794505074</v>
      </c>
      <c r="K150" s="623" cm="1">
        <f t="array" ref="K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_xlfn.XMATCH($B$2,'Talnagögn | Numerical Data'!$1:$1))-1</f>
        <v>-2.3864862470736603E-2</v>
      </c>
      <c r="L150" s="468" cm="1">
        <f t="array" ref="L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_xlfn.XMATCH($B$1,'Talnagögn | Numerical Data'!$1:$1))</f>
        <v>-50.545604014753394</v>
      </c>
      <c r="M150" s="471" cm="1">
        <f t="array" ref="M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_xlfn.XMATCH($B$1,'Talnagögn | Numerical Data'!$1:$1))-1</f>
        <v>-7.0962569268439912E-2</v>
      </c>
      <c r="O150" s="626" t="str">
        <f>'Talnagögn | Numerical Data'!$D$28</f>
        <v>Landbúnaður</v>
      </c>
      <c r="P150" s="474" cm="1">
        <f t="array" ref="P150">INDEX('Talnagögn | Numerical Data'!$1:$1048576,_xlfn.XMATCH($B150,'Talnagögn | Numerical Data'!$B:$B),_xlfn.XMATCH($B$4,'Talnagögn | Numerical Data'!$1:$1))-INDEX('Talnagögn | Numerical Data'!$1:$1048576,_xlfn.XMATCH($A150,'Talnagögn | Numerical Data'!$A:$A),_xlfn.XMATCH($B$2,'Talnagögn | Numerical Data'!$1:$1))</f>
        <v>-45.441149180354728</v>
      </c>
      <c r="Q150" s="627" cm="1">
        <f t="array" ref="Q150">INDEX('Talnagögn | Numerical Data'!$1:$1048576,_xlfn.XMATCH($B150,'Talnagögn | Numerical Data'!$B:$B),_xlfn.XMATCH($B$4,'Talnagögn | Numerical Data'!$1:$1))/INDEX('Talnagögn | Numerical Data'!$1:$1048576,_xlfn.XMATCH($A150,'Talnagögn | Numerical Data'!$A:$A),_xlfn.XMATCH($B$2,'Talnagögn | Numerical Data'!$1:$1))-1</f>
        <v>-6.7030426166043822E-2</v>
      </c>
      <c r="R150" s="468" cm="1">
        <f t="array" ref="R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Data'!$A:$A),_xlfn.XMATCH($B$1,'Talnagögn | Numerical Data'!$1:$1))</f>
        <v>-131.33766663923473</v>
      </c>
      <c r="S150" s="470" cm="1">
        <f t="array" ref="S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Data'!$A:$A),_xlfn.XMATCH($B$1,'Talnagögn | Numerical Data'!$1:$1))-1</f>
        <v>-0.1843890967001125</v>
      </c>
      <c r="U150" s="686"/>
      <c r="X150" s="616"/>
      <c r="Y150" s="616"/>
      <c r="Z150" s="616"/>
      <c r="AA150" s="616"/>
      <c r="AB150" s="616"/>
      <c r="AF150" s="662"/>
      <c r="AI150" s="626" t="str">
        <f>'Talnagögn | Numerical Data'!$E$28</f>
        <v>Agriculture</v>
      </c>
      <c r="AJ150" s="468" cm="1">
        <f t="array" ref="AJ150">INDEX('Talnagögn | Numerical Data'!$1:$1048576, _xlfn.XMATCH($A150,'Talnagögn | Numerical Data'!$A:$A), _xlfn.XMATCH($A$1,'Talnagögn | Numerical Data'!$1:$1))</f>
        <v>661.73982386409887</v>
      </c>
      <c r="AK150" s="622">
        <f t="shared" si="1"/>
        <v>0.13846700261821554</v>
      </c>
      <c r="AL150" s="468" cm="1">
        <f t="array" ref="AL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_xlfn.XMATCH($B$3,'Talnagögn | Numerical Data'!$1:$1))</f>
        <v>1.502506903034714</v>
      </c>
      <c r="AM150" s="627" cm="1">
        <f t="array" ref="AM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_xlfn.XMATCH($B$3,'Talnagögn | Numerical Data'!$1:$1))-1</f>
        <v>2.2757073319490395E-3</v>
      </c>
      <c r="AN150" s="468" cm="1">
        <f t="array" ref="AN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_xlfn.XMATCH($B$2,'Talnagögn | Numerical Data'!$1:$1))</f>
        <v>-16.178425794505074</v>
      </c>
      <c r="AO150" s="623" cm="1">
        <f t="array" ref="AO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_xlfn.XMATCH($B$2,'Talnagögn | Numerical Data'!$1:$1))-1</f>
        <v>-2.3864862470736603E-2</v>
      </c>
      <c r="AP150" s="468" cm="1">
        <f t="array" ref="AP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_xlfn.XMATCH($B$1,'Talnagögn | Numerical Data'!$1:$1))</f>
        <v>-50.545604014753394</v>
      </c>
      <c r="AQ150" s="471" cm="1">
        <f t="array" ref="AQ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_xlfn.XMATCH($B$1,'Talnagögn | Numerical Data'!$1:$1))-1</f>
        <v>-7.0962569268439912E-2</v>
      </c>
      <c r="AS150" s="626" t="str">
        <f>'Talnagögn | Numerical Data'!$E$28</f>
        <v>Agriculture</v>
      </c>
      <c r="AT150" s="474" cm="1">
        <f t="array" ref="AT150">INDEX('Talnagögn | Numerical Data'!$1:$1048576,_xlfn.XMATCH($B150,'Talnagögn | Numerical Data'!$B:$B),_xlfn.XMATCH($B$4,'Talnagögn | Numerical Data'!$1:$1))-INDEX('Talnagögn | Numerical Data'!$1:$1048576,_xlfn.XMATCH($A150,'Talnagögn | Numerical Data'!$A:$A),_xlfn.XMATCH($B$2,'Talnagögn | Numerical Data'!$1:$1))</f>
        <v>-45.441149180354728</v>
      </c>
      <c r="AU150" s="627" cm="1">
        <f t="array" ref="AU150">INDEX('Talnagögn | Numerical Data'!$1:$1048576,_xlfn.XMATCH($B150,'Talnagögn | Numerical Data'!$B:$B),_xlfn.XMATCH($B$4,'Talnagögn | Numerical Data'!$1:$1))/INDEX('Talnagögn | Numerical Data'!$1:$1048576,_xlfn.XMATCH($A150,'Talnagögn | Numerical Data'!$A:$A),_xlfn.XMATCH($B$2,'Talnagögn | Numerical Data'!$1:$1))-1</f>
        <v>-6.7030426166043822E-2</v>
      </c>
      <c r="AV150" s="468" cm="1">
        <f t="array" ref="AV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Data'!$A:$A),_xlfn.XMATCH($B$1,'Talnagögn | Numerical Data'!$1:$1))</f>
        <v>-131.33766663923473</v>
      </c>
      <c r="AW150" s="470" cm="1">
        <f t="array" ref="AW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Data'!$A:$A),_xlfn.XMATCH($B$1,'Talnagögn | Numerical Data'!$1:$1))-1</f>
        <v>-0.1843890967001125</v>
      </c>
      <c r="AX150" s="1289"/>
      <c r="AY150" s="1289"/>
      <c r="AZ150" s="229"/>
      <c r="BA150" s="1293"/>
      <c r="BB150" s="1293"/>
      <c r="BC150" s="219"/>
    </row>
    <row r="151" spans="1:55" s="37" customFormat="1" ht="21" customHeight="1" x14ac:dyDescent="0.4">
      <c r="A151" s="47" t="s">
        <v>47</v>
      </c>
      <c r="B151" s="47" t="s">
        <v>262</v>
      </c>
      <c r="C151" s="920" t="s">
        <v>268</v>
      </c>
      <c r="D151" s="225" t="s">
        <v>45</v>
      </c>
      <c r="E151" s="626" t="str">
        <f>'Talnagögn | Numerical Data'!$D$23</f>
        <v>Fiskiskip</v>
      </c>
      <c r="F151" s="468" cm="1">
        <f t="array" ref="F151">INDEX('Talnagögn | Numerical Data'!$1:$1048576, _xlfn.XMATCH($A151,'Talnagögn | Numerical Data'!$A:$A), _xlfn.XMATCH($A$1,'Talnagögn | Numerical Data'!$1:$1))</f>
        <v>520.01881128620573</v>
      </c>
      <c r="G151" s="622">
        <f t="shared" si="0"/>
        <v>0.1088123209563342</v>
      </c>
      <c r="H151" s="468" cm="1">
        <f t="array" ref="H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_xlfn.XMATCH($B$3,'Talnagögn | Numerical Data'!$1:$1))</f>
        <v>34.683596532404636</v>
      </c>
      <c r="I151" s="623" cm="1">
        <f t="array" ref="I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_xlfn.XMATCH($B$3,'Talnagögn | Numerical Data'!$1:$1))-1</f>
        <v>7.1463177362884656E-2</v>
      </c>
      <c r="J151" s="468" cm="1">
        <f t="array" ref="J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_xlfn.XMATCH($B$2,'Talnagögn | Numerical Data'!$1:$1))</f>
        <v>-222.25698567137363</v>
      </c>
      <c r="K151" s="622" cm="1">
        <f t="array" ref="K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_xlfn.XMATCH($B$2,'Talnagögn | Numerical Data'!$1:$1))-1</f>
        <v>-0.2994264215300495</v>
      </c>
      <c r="L151" s="468" cm="1">
        <f t="array" ref="L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_xlfn.XMATCH($B$1,'Talnagögn | Numerical Data'!$1:$1))</f>
        <v>-240.4186258707723</v>
      </c>
      <c r="M151" s="470" cm="1">
        <f t="array" ref="M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_xlfn.XMATCH($B$1,'Talnagögn | Numerical Data'!$1:$1))-1</f>
        <v>-0.31615832430556989</v>
      </c>
      <c r="O151" s="626" t="str">
        <f>'Talnagögn | Numerical Data'!$D$23</f>
        <v>Fiskiskip</v>
      </c>
      <c r="P151" s="468" cm="1">
        <f t="array" ref="P151">INDEX('Talnagögn | Numerical Data'!$1:$1048576,_xlfn.XMATCH($B151,'Talnagögn | Numerical Data'!$B:$B),_xlfn.XMATCH($B$4,'Talnagögn | Numerical Data'!$1:$1))-INDEX('Talnagögn | Numerical Data'!$1:$1048576,_xlfn.XMATCH($A151,'Talnagögn | Numerical Data'!$A:$A),_xlfn.XMATCH($B$2,'Talnagögn | Numerical Data'!$1:$1))</f>
        <v>-352.33820653593568</v>
      </c>
      <c r="Q151" s="622" cm="1">
        <f t="array" ref="Q151">INDEX('Talnagögn | Numerical Data'!$1:$1048576,_xlfn.XMATCH($B151,'Talnagögn | Numerical Data'!$B:$B),_xlfn.XMATCH($B$4,'Talnagögn | Numerical Data'!$1:$1))/INDEX('Talnagögn | Numerical Data'!$1:$1048576,_xlfn.XMATCH($A151,'Talnagögn | Numerical Data'!$A:$A),_xlfn.XMATCH($B$2,'Talnagögn | Numerical Data'!$1:$1))-1</f>
        <v>-0.4746729018783723</v>
      </c>
      <c r="R151" s="468" cm="1">
        <f t="array" ref="R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Data'!$A:$A),_xlfn.XMATCH($B$1,'Talnagögn | Numerical Data'!$1:$1))</f>
        <v>-603.0717403427559</v>
      </c>
      <c r="S151" s="470" cm="1">
        <f t="array" ref="S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Data'!$A:$A),_xlfn.XMATCH($B$1,'Talnagögn | Numerical Data'!$1:$1))-1</f>
        <v>-0.79305898273162345</v>
      </c>
      <c r="U151" s="223"/>
      <c r="X151" s="646"/>
      <c r="Y151" s="646"/>
      <c r="Z151" s="646"/>
      <c r="AA151" s="646"/>
      <c r="AB151" s="646"/>
      <c r="AF151" s="662"/>
      <c r="AI151" s="626" t="str">
        <f>'Talnagögn | Numerical Data'!$E$23</f>
        <v>Fishing</v>
      </c>
      <c r="AJ151" s="468" cm="1">
        <f t="array" ref="AJ151">INDEX('Talnagögn | Numerical Data'!$1:$1048576, _xlfn.XMATCH($A151,'Talnagögn | Numerical Data'!$A:$A), _xlfn.XMATCH($A$1,'Talnagögn | Numerical Data'!$1:$1))</f>
        <v>520.01881128620573</v>
      </c>
      <c r="AK151" s="622">
        <f t="shared" si="1"/>
        <v>0.1088123209563342</v>
      </c>
      <c r="AL151" s="468" cm="1">
        <f t="array" ref="AL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_xlfn.XMATCH($B$3,'Talnagögn | Numerical Data'!$1:$1))</f>
        <v>34.683596532404636</v>
      </c>
      <c r="AM151" s="623" cm="1">
        <f t="array" ref="AM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_xlfn.XMATCH($B$3,'Talnagögn | Numerical Data'!$1:$1))-1</f>
        <v>7.1463177362884656E-2</v>
      </c>
      <c r="AN151" s="468" cm="1">
        <f t="array" ref="AN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_xlfn.XMATCH($B$2,'Talnagögn | Numerical Data'!$1:$1))</f>
        <v>-222.25698567137363</v>
      </c>
      <c r="AO151" s="622" cm="1">
        <f t="array" ref="AO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_xlfn.XMATCH($B$2,'Talnagögn | Numerical Data'!$1:$1))-1</f>
        <v>-0.2994264215300495</v>
      </c>
      <c r="AP151" s="468" cm="1">
        <f t="array" ref="AP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_xlfn.XMATCH($B$1,'Talnagögn | Numerical Data'!$1:$1))</f>
        <v>-240.4186258707723</v>
      </c>
      <c r="AQ151" s="470" cm="1">
        <f t="array" ref="AQ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_xlfn.XMATCH($B$1,'Talnagögn | Numerical Data'!$1:$1))-1</f>
        <v>-0.31615832430556989</v>
      </c>
      <c r="AS151" s="626" t="str">
        <f>'Talnagögn | Numerical Data'!$E$23</f>
        <v>Fishing</v>
      </c>
      <c r="AT151" s="468" cm="1">
        <f t="array" ref="AT151">INDEX('Talnagögn | Numerical Data'!$1:$1048576,_xlfn.XMATCH($B151,'Talnagögn | Numerical Data'!$B:$B),_xlfn.XMATCH($B$4,'Talnagögn | Numerical Data'!$1:$1))-INDEX('Talnagögn | Numerical Data'!$1:$1048576,_xlfn.XMATCH($A151,'Talnagögn | Numerical Data'!$A:$A),_xlfn.XMATCH($B$2,'Talnagögn | Numerical Data'!$1:$1))</f>
        <v>-352.33820653593568</v>
      </c>
      <c r="AU151" s="622" cm="1">
        <f t="array" ref="AU151">INDEX('Talnagögn | Numerical Data'!$1:$1048576,_xlfn.XMATCH($B151,'Talnagögn | Numerical Data'!$B:$B),_xlfn.XMATCH($B$4,'Talnagögn | Numerical Data'!$1:$1))/INDEX('Talnagögn | Numerical Data'!$1:$1048576,_xlfn.XMATCH($A151,'Talnagögn | Numerical Data'!$A:$A),_xlfn.XMATCH($B$2,'Talnagögn | Numerical Data'!$1:$1))-1</f>
        <v>-0.4746729018783723</v>
      </c>
      <c r="AV151" s="468" cm="1">
        <f t="array" ref="AV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Data'!$A:$A),_xlfn.XMATCH($B$1,'Talnagögn | Numerical Data'!$1:$1))</f>
        <v>-603.0717403427559</v>
      </c>
      <c r="AW151" s="470" cm="1">
        <f t="array" ref="AW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Data'!$A:$A),_xlfn.XMATCH($B$1,'Talnagögn | Numerical Data'!$1:$1))-1</f>
        <v>-0.79305898273162345</v>
      </c>
      <c r="AX151" s="1292"/>
      <c r="AY151" s="1292"/>
      <c r="AZ151" s="218"/>
      <c r="BA151" s="1292"/>
      <c r="BB151" s="1292"/>
      <c r="BC151" s="218"/>
    </row>
    <row r="152" spans="1:55" s="37" customFormat="1" ht="21" customHeight="1" x14ac:dyDescent="0.4">
      <c r="A152" s="47" t="s">
        <v>212</v>
      </c>
      <c r="B152" s="47" t="s">
        <v>266</v>
      </c>
      <c r="C152" s="920" t="s">
        <v>272</v>
      </c>
      <c r="D152" s="225" t="s">
        <v>45</v>
      </c>
      <c r="E152" s="626" t="str">
        <f>'Talnagögn | Numerical Data'!$D$27</f>
        <v>Kísil- og kísilmálmframleiðsla</v>
      </c>
      <c r="F152" s="468" cm="1">
        <f t="array" ref="F152">INDEX('Talnagögn | Numerical Data'!$1:$1048576, _xlfn.XMATCH($A152,'Talnagögn | Numerical Data'!$A:$A), _xlfn.XMATCH($A$1,'Talnagögn | Numerical Data'!$1:$1))</f>
        <v>527.31915978550001</v>
      </c>
      <c r="G152" s="622">
        <f t="shared" si="0"/>
        <v>0.11033989620314791</v>
      </c>
      <c r="H152" s="468" cm="1">
        <f t="array" ref="H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_xlfn.XMATCH($B$3,'Talnagögn | Numerical Data'!$1:$1))</f>
        <v>119.11485504318347</v>
      </c>
      <c r="I152" s="622" cm="1">
        <f t="array" ref="I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_xlfn.XMATCH($B$3,'Talnagögn | Numerical Data'!$1:$1))-1</f>
        <v>0.29180205514583202</v>
      </c>
      <c r="J152" s="468" cm="1">
        <f t="array" ref="J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_xlfn.XMATCH($B$2,'Talnagögn | Numerical Data'!$1:$1))</f>
        <v>147.37626577909998</v>
      </c>
      <c r="K152" s="622" cm="1">
        <f t="array" ref="K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_xlfn.XMATCH($B$2,'Talnagögn | Numerical Data'!$1:$1))-1</f>
        <v>0.38789057014609529</v>
      </c>
      <c r="L152" s="468" cm="1">
        <f t="array" ref="L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_xlfn.XMATCH($B$1,'Talnagögn | Numerical Data'!$1:$1))</f>
        <v>316.76443807883334</v>
      </c>
      <c r="M152" s="470" cm="1">
        <f t="array" ref="M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_xlfn.XMATCH($B$1,'Talnagögn | Numerical Data'!$1:$1))-1</f>
        <v>1.504428091240491</v>
      </c>
      <c r="O152" s="626" t="str">
        <f>'Talnagögn | Numerical Data'!$D$27</f>
        <v>Kísil- og kísilmálmframleiðsla</v>
      </c>
      <c r="P152" s="468" cm="1">
        <f t="array" ref="P152">INDEX('Talnagögn | Numerical Data'!$1:$1048576,_xlfn.XMATCH($B152,'Talnagögn | Numerical Data'!$B:$B),_xlfn.XMATCH($B$4,'Talnagögn | Numerical Data'!$1:$1))-INDEX('Talnagögn | Numerical Data'!$1:$1048576,_xlfn.XMATCH($A152,'Talnagögn | Numerical Data'!$A:$A),_xlfn.XMATCH($B$2,'Talnagögn | Numerical Data'!$1:$1))</f>
        <v>128.24640032687836</v>
      </c>
      <c r="Q152" s="622" cm="1">
        <f t="array" ref="Q152">INDEX('Talnagögn | Numerical Data'!$1:$1048576,_xlfn.XMATCH($B152,'Talnagögn | Numerical Data'!$B:$B),_xlfn.XMATCH($B$4,'Talnagögn | Numerical Data'!$1:$1))/INDEX('Talnagögn | Numerical Data'!$1:$1048576,_xlfn.XMATCH($A152,'Talnagögn | Numerical Data'!$A:$A),_xlfn.XMATCH($B$2,'Talnagögn | Numerical Data'!$1:$1))-1</f>
        <v>0.33754125251443212</v>
      </c>
      <c r="R152" s="468" cm="1">
        <f t="array" ref="R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Data'!$A:$A),_xlfn.XMATCH($B$1,'Talnagögn | Numerical Data'!$1:$1))</f>
        <v>297.63457262661171</v>
      </c>
      <c r="S152" s="470" cm="1">
        <f t="array" ref="S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Data'!$A:$A),_xlfn.XMATCH($B$1,'Talnagögn | Numerical Data'!$1:$1))-1</f>
        <v>1.4135734891818763</v>
      </c>
      <c r="U152" s="687"/>
      <c r="X152" s="687"/>
      <c r="Y152" s="687"/>
      <c r="Z152" s="687"/>
      <c r="AA152" s="687"/>
      <c r="AB152" s="687"/>
      <c r="AF152" s="662"/>
      <c r="AI152" s="626" t="str">
        <f>'Talnagögn | Numerical Data'!$E$27</f>
        <v>Ferrosilicon and Silicon Metal Production</v>
      </c>
      <c r="AJ152" s="468" cm="1">
        <f t="array" ref="AJ152">INDEX('Talnagögn | Numerical Data'!$1:$1048576, _xlfn.XMATCH($A152,'Talnagögn | Numerical Data'!$A:$A), _xlfn.XMATCH($A$1,'Talnagögn | Numerical Data'!$1:$1))</f>
        <v>527.31915978550001</v>
      </c>
      <c r="AK152" s="622">
        <f t="shared" si="1"/>
        <v>0.11033989620314791</v>
      </c>
      <c r="AL152" s="468" cm="1">
        <f t="array" ref="AL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_xlfn.XMATCH($B$3,'Talnagögn | Numerical Data'!$1:$1))</f>
        <v>119.11485504318347</v>
      </c>
      <c r="AM152" s="622" cm="1">
        <f t="array" ref="AM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_xlfn.XMATCH($B$3,'Talnagögn | Numerical Data'!$1:$1))-1</f>
        <v>0.29180205514583202</v>
      </c>
      <c r="AN152" s="468" cm="1">
        <f t="array" ref="AN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_xlfn.XMATCH($B$2,'Talnagögn | Numerical Data'!$1:$1))</f>
        <v>147.37626577909998</v>
      </c>
      <c r="AO152" s="622" cm="1">
        <f t="array" ref="AO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_xlfn.XMATCH($B$2,'Talnagögn | Numerical Data'!$1:$1))-1</f>
        <v>0.38789057014609529</v>
      </c>
      <c r="AP152" s="468" cm="1">
        <f t="array" ref="AP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_xlfn.XMATCH($B$1,'Talnagögn | Numerical Data'!$1:$1))</f>
        <v>316.76443807883334</v>
      </c>
      <c r="AQ152" s="470" cm="1">
        <f t="array" ref="AQ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_xlfn.XMATCH($B$1,'Talnagögn | Numerical Data'!$1:$1))-1</f>
        <v>1.504428091240491</v>
      </c>
      <c r="AS152" s="626" t="str">
        <f>'Talnagögn | Numerical Data'!$E$27</f>
        <v>Ferrosilicon and Silicon Metal Production</v>
      </c>
      <c r="AT152" s="468" cm="1">
        <f t="array" ref="AT152">INDEX('Talnagögn | Numerical Data'!$1:$1048576,_xlfn.XMATCH($B152,'Talnagögn | Numerical Data'!$B:$B),_xlfn.XMATCH($B$4,'Talnagögn | Numerical Data'!$1:$1))-INDEX('Talnagögn | Numerical Data'!$1:$1048576,_xlfn.XMATCH($A152,'Talnagögn | Numerical Data'!$A:$A),_xlfn.XMATCH($B$2,'Talnagögn | Numerical Data'!$1:$1))</f>
        <v>128.24640032687836</v>
      </c>
      <c r="AU152" s="622" cm="1">
        <f t="array" ref="AU152">INDEX('Talnagögn | Numerical Data'!$1:$1048576,_xlfn.XMATCH($B152,'Talnagögn | Numerical Data'!$B:$B),_xlfn.XMATCH($B$4,'Talnagögn | Numerical Data'!$1:$1))/INDEX('Talnagögn | Numerical Data'!$1:$1048576,_xlfn.XMATCH($A152,'Talnagögn | Numerical Data'!$A:$A),_xlfn.XMATCH($B$2,'Talnagögn | Numerical Data'!$1:$1))-1</f>
        <v>0.33754125251443212</v>
      </c>
      <c r="AV152" s="468" cm="1">
        <f t="array" ref="AV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Data'!$A:$A),_xlfn.XMATCH($B$1,'Talnagögn | Numerical Data'!$1:$1))</f>
        <v>297.63457262661171</v>
      </c>
      <c r="AW152" s="470" cm="1">
        <f t="array" ref="AW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Data'!$A:$A),_xlfn.XMATCH($B$1,'Talnagögn | Numerical Data'!$1:$1))-1</f>
        <v>1.4135734891818763</v>
      </c>
      <c r="AX152" s="1295"/>
      <c r="AY152" s="1295"/>
      <c r="AZ152" s="326"/>
      <c r="BA152" s="1295"/>
      <c r="BB152" s="1295"/>
      <c r="BC152" s="327"/>
    </row>
    <row r="153" spans="1:55" s="37" customFormat="1" ht="21" customHeight="1" x14ac:dyDescent="0.4">
      <c r="A153" s="47" t="s">
        <v>43</v>
      </c>
      <c r="B153" s="47" t="s">
        <v>252</v>
      </c>
      <c r="C153" s="920" t="s">
        <v>259</v>
      </c>
      <c r="D153" s="225" t="s">
        <v>45</v>
      </c>
      <c r="E153" s="626" t="str">
        <f>'Talnagögn | Numerical Data'!$D$29</f>
        <v>Úrgangur</v>
      </c>
      <c r="F153" s="468" cm="1">
        <f t="array" ref="F153">INDEX('Talnagögn | Numerical Data'!$1:$1048576, _xlfn.XMATCH($A153,'Talnagögn | Numerical Data'!$A:$A), _xlfn.XMATCH($A$1,'Talnagögn | Numerical Data'!$1:$1))</f>
        <v>242.60749287449426</v>
      </c>
      <c r="G153" s="623">
        <f t="shared" si="0"/>
        <v>5.0764864285922598E-2</v>
      </c>
      <c r="H153" s="474" cm="1">
        <f t="array" ref="H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_xlfn.XMATCH($B$3,'Talnagögn | Numerical Data'!$1:$1))</f>
        <v>-11.420812236554809</v>
      </c>
      <c r="I153" s="623" cm="1">
        <f t="array" ref="I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_xlfn.XMATCH($B$3,'Talnagögn | Numerical Data'!$1:$1))-1</f>
        <v>-4.4958817607203994E-2</v>
      </c>
      <c r="J153" s="468" cm="1">
        <f t="array" ref="J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_xlfn.XMATCH($B$2,'Talnagögn | Numerical Data'!$1:$1))</f>
        <v>-71.359774279625071</v>
      </c>
      <c r="K153" s="622" cm="1">
        <f t="array" ref="K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_xlfn.XMATCH($B$2,'Talnagögn | Numerical Data'!$1:$1))-1</f>
        <v>-0.22728412081440386</v>
      </c>
      <c r="L153" s="468" cm="1">
        <f t="array" ref="L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_xlfn.XMATCH($B$1,'Talnagögn | Numerical Data'!$1:$1))</f>
        <v>30.423801966527776</v>
      </c>
      <c r="M153" s="470" cm="1">
        <f t="array" ref="M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_xlfn.XMATCH($B$1,'Talnagögn | Numerical Data'!$1:$1))-1</f>
        <v>0.14338426217556899</v>
      </c>
      <c r="O153" s="626" t="str">
        <f>'Talnagögn | Numerical Data'!$D$29</f>
        <v>Úrgangur</v>
      </c>
      <c r="P153" s="468" cm="1">
        <f t="array" ref="P153">INDEX('Talnagögn | Numerical Data'!$1:$1048576,_xlfn.XMATCH($B153,'Talnagögn | Numerical Data'!$B:$B),_xlfn.XMATCH($B$4,'Talnagögn | Numerical Data'!$1:$1))-INDEX('Talnagögn | Numerical Data'!$1:$1048576,_xlfn.XMATCH($A153,'Talnagögn | Numerical Data'!$A:$A),_xlfn.XMATCH($B$2,'Talnagögn | Numerical Data'!$1:$1))</f>
        <v>-150.60550351255253</v>
      </c>
      <c r="Q153" s="622" cm="1">
        <f t="array" ref="Q153">INDEX('Talnagögn | Numerical Data'!$1:$1048576,_xlfn.XMATCH($B153,'Talnagögn | Numerical Data'!$B:$B),_xlfn.XMATCH($B$4,'Talnagögn | Numerical Data'!$1:$1))/INDEX('Talnagögn | Numerical Data'!$1:$1048576,_xlfn.XMATCH($A153,'Talnagögn | Numerical Data'!$A:$A),_xlfn.XMATCH($B$2,'Talnagögn | Numerical Data'!$1:$1))-1</f>
        <v>-0.47968536617743573</v>
      </c>
      <c r="R153" s="468" cm="1">
        <f t="array" ref="R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Data'!$A:$A),_xlfn.XMATCH($B$1,'Talnagögn | Numerical Data'!$1:$1))</f>
        <v>-137.13862220374253</v>
      </c>
      <c r="S153" s="470" cm="1">
        <f t="array" ref="S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Data'!$A:$A),_xlfn.XMATCH($B$1,'Talnagögn | Numerical Data'!$1:$1))-1</f>
        <v>-0.64632027851389229</v>
      </c>
      <c r="U153" s="686"/>
      <c r="X153" s="616"/>
      <c r="Y153" s="616"/>
      <c r="Z153" s="616"/>
      <c r="AA153" s="616"/>
      <c r="AB153" s="616"/>
      <c r="AF153" s="662"/>
      <c r="AI153" s="626" t="str">
        <f>'Talnagögn | Numerical Data'!$E$29</f>
        <v>Waste</v>
      </c>
      <c r="AJ153" s="468" cm="1">
        <f t="array" ref="AJ153">INDEX('Talnagögn | Numerical Data'!$1:$1048576, _xlfn.XMATCH($A153,'Talnagögn | Numerical Data'!$A:$A), _xlfn.XMATCH($A$1,'Talnagögn | Numerical Data'!$1:$1))</f>
        <v>242.60749287449426</v>
      </c>
      <c r="AK153" s="623">
        <f t="shared" si="1"/>
        <v>5.0764864285922598E-2</v>
      </c>
      <c r="AL153" s="468" cm="1">
        <f t="array" ref="AL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_xlfn.XMATCH($B$3,'Talnagögn | Numerical Data'!$1:$1))</f>
        <v>-11.420812236554809</v>
      </c>
      <c r="AM153" s="623" cm="1">
        <f t="array" ref="AM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_xlfn.XMATCH($B$3,'Talnagögn | Numerical Data'!$1:$1))-1</f>
        <v>-4.4958817607203994E-2</v>
      </c>
      <c r="AN153" s="468" cm="1">
        <f t="array" ref="AN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_xlfn.XMATCH($B$2,'Talnagögn | Numerical Data'!$1:$1))</f>
        <v>-71.359774279625071</v>
      </c>
      <c r="AO153" s="622" cm="1">
        <f t="array" ref="AO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_xlfn.XMATCH($B$2,'Talnagögn | Numerical Data'!$1:$1))-1</f>
        <v>-0.22728412081440386</v>
      </c>
      <c r="AP153" s="468" cm="1">
        <f t="array" ref="AP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_xlfn.XMATCH($B$1,'Talnagögn | Numerical Data'!$1:$1))</f>
        <v>30.423801966527776</v>
      </c>
      <c r="AQ153" s="470" cm="1">
        <f t="array" ref="AQ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_xlfn.XMATCH($B$1,'Talnagögn | Numerical Data'!$1:$1))-1</f>
        <v>0.14338426217556899</v>
      </c>
      <c r="AS153" s="626" t="str">
        <f>'Talnagögn | Numerical Data'!$E$29</f>
        <v>Waste</v>
      </c>
      <c r="AT153" s="468" cm="1">
        <f t="array" ref="AT153">INDEX('Talnagögn | Numerical Data'!$1:$1048576,_xlfn.XMATCH($B153,'Talnagögn | Numerical Data'!$B:$B),_xlfn.XMATCH($B$4,'Talnagögn | Numerical Data'!$1:$1))-INDEX('Talnagögn | Numerical Data'!$1:$1048576,_xlfn.XMATCH($A153,'Talnagögn | Numerical Data'!$A:$A),_xlfn.XMATCH($B$2,'Talnagögn | Numerical Data'!$1:$1))</f>
        <v>-150.60550351255253</v>
      </c>
      <c r="AU153" s="622" cm="1">
        <f t="array" ref="AU153">INDEX('Talnagögn | Numerical Data'!$1:$1048576,_xlfn.XMATCH($B153,'Talnagögn | Numerical Data'!$B:$B),_xlfn.XMATCH($B$4,'Talnagögn | Numerical Data'!$1:$1))/INDEX('Talnagögn | Numerical Data'!$1:$1048576,_xlfn.XMATCH($A153,'Talnagögn | Numerical Data'!$A:$A),_xlfn.XMATCH($B$2,'Talnagögn | Numerical Data'!$1:$1))-1</f>
        <v>-0.47968536617743573</v>
      </c>
      <c r="AV153" s="468" cm="1">
        <f t="array" ref="AV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Data'!$A:$A),_xlfn.XMATCH($B$1,'Talnagögn | Numerical Data'!$1:$1))</f>
        <v>-137.13862220374253</v>
      </c>
      <c r="AW153" s="470" cm="1">
        <f t="array" ref="AW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Data'!$A:$A),_xlfn.XMATCH($B$1,'Talnagögn | Numerical Data'!$1:$1))-1</f>
        <v>-0.64632027851389229</v>
      </c>
      <c r="AX153" s="1289"/>
      <c r="AY153" s="1289"/>
      <c r="AZ153" s="218"/>
      <c r="BA153" s="1293"/>
      <c r="BB153" s="1293"/>
      <c r="BC153" s="219"/>
    </row>
    <row r="154" spans="1:55" s="37" customFormat="1" ht="21" customHeight="1" x14ac:dyDescent="0.4">
      <c r="A154" s="47" t="s">
        <v>52</v>
      </c>
      <c r="B154" s="47" t="s">
        <v>264</v>
      </c>
      <c r="C154" s="920" t="s">
        <v>270</v>
      </c>
      <c r="D154" s="225" t="s">
        <v>45</v>
      </c>
      <c r="E154" s="626" t="str">
        <f>'Talnagögn | Numerical Data'!$D$25</f>
        <v>Jarðvarmavirkjanir</v>
      </c>
      <c r="F154" s="468" cm="1">
        <f t="array" ref="F154">INDEX('Talnagögn | Numerical Data'!$1:$1048576, _xlfn.XMATCH($A154,'Talnagögn | Numerical Data'!$A:$A), _xlfn.XMATCH($A$1,'Talnagögn | Numerical Data'!$1:$1))</f>
        <v>223.29619818990452</v>
      </c>
      <c r="G154" s="623">
        <f t="shared" si="0"/>
        <v>4.6724035858765146E-2</v>
      </c>
      <c r="H154" s="468" cm="1">
        <f t="array" ref="H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_xlfn.XMATCH($B$3,'Talnagögn | Numerical Data'!$1:$1))</f>
        <v>46.65761922340792</v>
      </c>
      <c r="I154" s="622" cm="1">
        <f t="array" ref="I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_xlfn.XMATCH($B$3,'Talnagögn | Numerical Data'!$1:$1))-1</f>
        <v>0.26414172654920165</v>
      </c>
      <c r="J154" s="468" cm="1">
        <f t="array" ref="J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_xlfn.XMATCH($B$2,'Talnagögn | Numerical Data'!$1:$1))</f>
        <v>104.03572724782293</v>
      </c>
      <c r="K154" s="622" cm="1">
        <f t="array" ref="K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_xlfn.XMATCH($B$2,'Talnagögn | Numerical Data'!$1:$1))-1</f>
        <v>0.87234040270013269</v>
      </c>
      <c r="L154" s="468" cm="1">
        <f t="array" ref="L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_xlfn.XMATCH($B$1,'Talnagögn | Numerical Data'!$1:$1))</f>
        <v>162.23060854702697</v>
      </c>
      <c r="M154" s="470" cm="1">
        <f t="array" ref="M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_xlfn.XMATCH($B$1,'Talnagögn | Numerical Data'!$1:$1))-1</f>
        <v>2.6566616239322434</v>
      </c>
      <c r="O154" s="626" t="str">
        <f>'Talnagögn | Numerical Data'!$D$25</f>
        <v>Jarðvarmavirkjanir</v>
      </c>
      <c r="P154" s="468" cm="1">
        <f t="array" ref="P154">INDEX('Talnagögn | Numerical Data'!$1:$1048576,_xlfn.XMATCH($B154,'Talnagögn | Numerical Data'!$B:$B),_xlfn.XMATCH($B$4,'Talnagögn | Numerical Data'!$1:$1))-INDEX('Talnagögn | Numerical Data'!$1:$1048576,_xlfn.XMATCH($A154,'Talnagögn | Numerical Data'!$A:$A),_xlfn.XMATCH($B$2,'Talnagögn | Numerical Data'!$1:$1))</f>
        <v>17.188598985855236</v>
      </c>
      <c r="Q154" s="622" cm="1">
        <f t="array" ref="Q154">INDEX('Talnagögn | Numerical Data'!$1:$1048576,_xlfn.XMATCH($B154,'Talnagögn | Numerical Data'!$B:$B),_xlfn.XMATCH($B$4,'Talnagögn | Numerical Data'!$1:$1))/INDEX('Talnagögn | Numerical Data'!$1:$1048576,_xlfn.XMATCH($A154,'Talnagögn | Numerical Data'!$A:$A),_xlfn.XMATCH($B$2,'Talnagögn | Numerical Data'!$1:$1))-1</f>
        <v>0.14412653958244737</v>
      </c>
      <c r="R154" s="468" cm="1">
        <f t="array" ref="R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Data'!$A:$A),_xlfn.XMATCH($B$1,'Talnagögn | Numerical Data'!$1:$1))</f>
        <v>75.38165326559708</v>
      </c>
      <c r="S154" s="470" cm="1">
        <f t="array" ref="S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Data'!$A:$A),_xlfn.XMATCH($B$1,'Talnagögn | Numerical Data'!$1:$1))-1</f>
        <v>1.2344374910066773</v>
      </c>
      <c r="U154" s="687"/>
      <c r="X154" s="687"/>
      <c r="Y154" s="687"/>
      <c r="Z154" s="687"/>
      <c r="AA154" s="687"/>
      <c r="AB154" s="687"/>
      <c r="AF154" s="662"/>
      <c r="AI154" s="626" t="str">
        <f>'Talnagögn | Numerical Data'!$E$25</f>
        <v>Geothermal Energy</v>
      </c>
      <c r="AJ154" s="468" cm="1">
        <f t="array" ref="AJ154">INDEX('Talnagögn | Numerical Data'!$1:$1048576, _xlfn.XMATCH($A154,'Talnagögn | Numerical Data'!$A:$A), _xlfn.XMATCH($A$1,'Talnagögn | Numerical Data'!$1:$1))</f>
        <v>223.29619818990452</v>
      </c>
      <c r="AK154" s="623">
        <f t="shared" si="1"/>
        <v>4.6724035858765146E-2</v>
      </c>
      <c r="AL154" s="468" cm="1">
        <f t="array" ref="AL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_xlfn.XMATCH($B$3,'Talnagögn | Numerical Data'!$1:$1))</f>
        <v>46.65761922340792</v>
      </c>
      <c r="AM154" s="622" cm="1">
        <f t="array" ref="AM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_xlfn.XMATCH($B$3,'Talnagögn | Numerical Data'!$1:$1))-1</f>
        <v>0.26414172654920165</v>
      </c>
      <c r="AN154" s="468" cm="1">
        <f t="array" ref="AN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_xlfn.XMATCH($B$2,'Talnagögn | Numerical Data'!$1:$1))</f>
        <v>104.03572724782293</v>
      </c>
      <c r="AO154" s="622" cm="1">
        <f t="array" ref="AO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_xlfn.XMATCH($B$2,'Talnagögn | Numerical Data'!$1:$1))-1</f>
        <v>0.87234040270013269</v>
      </c>
      <c r="AP154" s="468" cm="1">
        <f t="array" ref="AP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_xlfn.XMATCH($B$1,'Talnagögn | Numerical Data'!$1:$1))</f>
        <v>162.23060854702697</v>
      </c>
      <c r="AQ154" s="470" cm="1">
        <f t="array" ref="AQ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_xlfn.XMATCH($B$1,'Talnagögn | Numerical Data'!$1:$1))-1</f>
        <v>2.6566616239322434</v>
      </c>
      <c r="AS154" s="626" t="str">
        <f>'Talnagögn | Numerical Data'!$E$25</f>
        <v>Geothermal Energy</v>
      </c>
      <c r="AT154" s="468" cm="1">
        <f t="array" ref="AT154">INDEX('Talnagögn | Numerical Data'!$1:$1048576,_xlfn.XMATCH($B154,'Talnagögn | Numerical Data'!$B:$B),_xlfn.XMATCH($B$4,'Talnagögn | Numerical Data'!$1:$1))-INDEX('Talnagögn | Numerical Data'!$1:$1048576,_xlfn.XMATCH($A154,'Talnagögn | Numerical Data'!$A:$A),_xlfn.XMATCH($B$2,'Talnagögn | Numerical Data'!$1:$1))</f>
        <v>17.188598985855236</v>
      </c>
      <c r="AU154" s="622" cm="1">
        <f t="array" ref="AU154">INDEX('Talnagögn | Numerical Data'!$1:$1048576,_xlfn.XMATCH($B154,'Talnagögn | Numerical Data'!$B:$B),_xlfn.XMATCH($B$4,'Talnagögn | Numerical Data'!$1:$1))/INDEX('Talnagögn | Numerical Data'!$1:$1048576,_xlfn.XMATCH($A154,'Talnagögn | Numerical Data'!$A:$A),_xlfn.XMATCH($B$2,'Talnagögn | Numerical Data'!$1:$1))-1</f>
        <v>0.14412653958244737</v>
      </c>
      <c r="AV154" s="468" cm="1">
        <f t="array" ref="AV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Data'!$A:$A),_xlfn.XMATCH($B$1,'Talnagögn | Numerical Data'!$1:$1))</f>
        <v>75.38165326559708</v>
      </c>
      <c r="AW154" s="470" cm="1">
        <f t="array" ref="AW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Data'!$A:$A),_xlfn.XMATCH($B$1,'Talnagögn | Numerical Data'!$1:$1))-1</f>
        <v>1.2344374910066773</v>
      </c>
      <c r="AX154" s="1295"/>
      <c r="AY154" s="1295"/>
      <c r="AZ154" s="327"/>
      <c r="BA154" s="1295"/>
      <c r="BB154" s="1295"/>
      <c r="BC154" s="327"/>
    </row>
    <row r="155" spans="1:55" s="37" customFormat="1" ht="21" customHeight="1" x14ac:dyDescent="0.4">
      <c r="A155" s="3" t="s">
        <v>95</v>
      </c>
      <c r="B155" s="47" t="s">
        <v>267</v>
      </c>
      <c r="C155" s="920" t="s">
        <v>273</v>
      </c>
      <c r="D155" s="225" t="s">
        <v>45</v>
      </c>
      <c r="E155" s="628" t="str">
        <f>'Talnagögn | Numerical Data'!$D$30</f>
        <v>Önnur losun</v>
      </c>
      <c r="F155" s="629" cm="1">
        <f t="array" ref="F155">INDEX('Talnagögn | Numerical Data'!$1:$1048576, _xlfn.XMATCH($A155,'Talnagögn | Numerical Data'!$A:$A), _xlfn.XMATCH($A$1,'Talnagögn | Numerical Data'!$1:$1))</f>
        <v>338.14428109612163</v>
      </c>
      <c r="G155" s="630">
        <f t="shared" si="0"/>
        <v>7.0755640460724425E-2</v>
      </c>
      <c r="H155" s="629" cm="1">
        <f t="array" ref="H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_xlfn.XMATCH($B$3,'Talnagögn | Numerical Data'!$1:$1))</f>
        <v>9.7815957898183115</v>
      </c>
      <c r="I155" s="630" cm="1">
        <f t="array" ref="I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_xlfn.XMATCH($B$3,'Talnagögn | Numerical Data'!$1:$1))-1</f>
        <v>2.9788999260661475E-2</v>
      </c>
      <c r="J155" s="629" cm="1">
        <f t="array" ref="J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_xlfn.XMATCH($B$2,'Talnagögn | Numerical Data'!$1:$1))</f>
        <v>-309.8772044646721</v>
      </c>
      <c r="K155" s="631" cm="1">
        <f t="array" ref="K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_xlfn.XMATCH($B$2,'Talnagögn | Numerical Data'!$1:$1))-1</f>
        <v>-0.47818970723865173</v>
      </c>
      <c r="L155" s="629" cm="1">
        <f t="array" ref="L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_xlfn.XMATCH($B$1,'Talnagögn | Numerical Data'!$1:$1))</f>
        <v>-257.31311138010551</v>
      </c>
      <c r="M155" s="632" cm="1">
        <f t="array" ref="M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_xlfn.XMATCH($B$1,'Talnagögn | Numerical Data'!$1:$1))-1</f>
        <v>-0.43212682323089713</v>
      </c>
      <c r="O155" s="628" t="str">
        <f>'Talnagögn | Numerical Data'!$D$30</f>
        <v>Önnur losun</v>
      </c>
      <c r="P155" s="629" cm="1">
        <f t="array" ref="P155">INDEX('Talnagögn | Numerical Data'!$1:$1048576,_xlfn.XMATCH($B155,'Talnagögn | Numerical Data'!$B:$B),_xlfn.XMATCH($B$4,'Talnagögn | Numerical Data'!$1:$1))-INDEX('Talnagögn | Numerical Data'!$1:$1048576,_xlfn.XMATCH($A155,'Talnagögn | Numerical Data'!$A:$A),_xlfn.XMATCH($B$2,'Talnagögn | Numerical Data'!$1:$1))</f>
        <v>-436.35212534938046</v>
      </c>
      <c r="Q155" s="631" cm="1">
        <f t="array" ref="Q155">INDEX('Talnagögn | Numerical Data'!$1:$1048576,_xlfn.XMATCH($B155,'Talnagögn | Numerical Data'!$B:$B),_xlfn.XMATCH($B$4,'Talnagögn | Numerical Data'!$1:$1))/INDEX('Talnagögn | Numerical Data'!$1:$1048576,_xlfn.XMATCH($A155,'Talnagögn | Numerical Data'!$A:$A),_xlfn.XMATCH($B$2,'Talnagögn | Numerical Data'!$1:$1))-1</f>
        <v>-0.67336058305499558</v>
      </c>
      <c r="R155" s="629" cm="1">
        <f t="array" ref="R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Data'!$A:$A),_xlfn.XMATCH($B$1,'Talnagögn | Numerical Data'!$1:$1))</f>
        <v>-517.86250055769187</v>
      </c>
      <c r="S155" s="632" cm="1">
        <f t="array" ref="S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Data'!$A:$A),_xlfn.XMATCH($B$1,'Talnagögn | Numerical Data'!$1:$1))-1</f>
        <v>-0.86968859082283856</v>
      </c>
      <c r="U155" s="686"/>
      <c r="X155" s="616"/>
      <c r="Y155" s="616"/>
      <c r="Z155" s="616"/>
      <c r="AA155" s="616"/>
      <c r="AB155" s="616"/>
      <c r="AF155" s="662"/>
      <c r="AI155" s="628" t="str">
        <f>'Talnagögn | Numerical Data'!$E$30</f>
        <v>Other Emissions</v>
      </c>
      <c r="AJ155" s="629" cm="1">
        <f t="array" ref="AJ155">INDEX('Talnagögn | Numerical Data'!$1:$1048576, _xlfn.XMATCH($A155,'Talnagögn | Numerical Data'!$A:$A), _xlfn.XMATCH($A$1,'Talnagögn | Numerical Data'!$1:$1))</f>
        <v>338.14428109612163</v>
      </c>
      <c r="AK155" s="630">
        <f t="shared" si="1"/>
        <v>7.0755640460724425E-2</v>
      </c>
      <c r="AL155" s="629" cm="1">
        <f t="array" ref="AL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_xlfn.XMATCH($B$3,'Talnagögn | Numerical Data'!$1:$1))</f>
        <v>9.7815957898183115</v>
      </c>
      <c r="AM155" s="631" cm="1">
        <f t="array" ref="AM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_xlfn.XMATCH($B$3,'Talnagögn | Numerical Data'!$1:$1))-1</f>
        <v>2.9788999260661475E-2</v>
      </c>
      <c r="AN155" s="629" cm="1">
        <f t="array" ref="AN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_xlfn.XMATCH($B$2,'Talnagögn | Numerical Data'!$1:$1))</f>
        <v>-309.8772044646721</v>
      </c>
      <c r="AO155" s="631" cm="1">
        <f t="array" ref="AO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_xlfn.XMATCH($B$2,'Talnagögn | Numerical Data'!$1:$1))-1</f>
        <v>-0.47818970723865173</v>
      </c>
      <c r="AP155" s="629" cm="1">
        <f t="array" ref="AP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_xlfn.XMATCH($B$1,'Talnagögn | Numerical Data'!$1:$1))</f>
        <v>-257.31311138010551</v>
      </c>
      <c r="AQ155" s="632" cm="1">
        <f t="array" ref="AQ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_xlfn.XMATCH($B$1,'Talnagögn | Numerical Data'!$1:$1))-1</f>
        <v>-0.43212682323089713</v>
      </c>
      <c r="AS155" s="628" t="str">
        <f>'Talnagögn | Numerical Data'!$E$30</f>
        <v>Other Emissions</v>
      </c>
      <c r="AT155" s="629" cm="1">
        <f t="array" ref="AT155">INDEX('Talnagögn | Numerical Data'!$1:$1048576,_xlfn.XMATCH($B155,'Talnagögn | Numerical Data'!$B:$B),_xlfn.XMATCH($B$4,'Talnagögn | Numerical Data'!$1:$1))-INDEX('Talnagögn | Numerical Data'!$1:$1048576,_xlfn.XMATCH($A155,'Talnagögn | Numerical Data'!$A:$A),_xlfn.XMATCH($B$2,'Talnagögn | Numerical Data'!$1:$1))</f>
        <v>-436.35212534938046</v>
      </c>
      <c r="AU155" s="631" cm="1">
        <f t="array" ref="AU155">INDEX('Talnagögn | Numerical Data'!$1:$1048576,_xlfn.XMATCH($B155,'Talnagögn | Numerical Data'!$B:$B),_xlfn.XMATCH($B$4,'Talnagögn | Numerical Data'!$1:$1))/INDEX('Talnagögn | Numerical Data'!$1:$1048576,_xlfn.XMATCH($A155,'Talnagögn | Numerical Data'!$A:$A),_xlfn.XMATCH($B$2,'Talnagögn | Numerical Data'!$1:$1))-1</f>
        <v>-0.67336058305499558</v>
      </c>
      <c r="AV155" s="629" cm="1">
        <f t="array" ref="AV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Data'!$A:$A),_xlfn.XMATCH($B$1,'Talnagögn | Numerical Data'!$1:$1))</f>
        <v>-517.86250055769187</v>
      </c>
      <c r="AW155" s="632" cm="1">
        <f t="array" ref="AW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Data'!$A:$A),_xlfn.XMATCH($B$1,'Talnagögn | Numerical Data'!$1:$1))-1</f>
        <v>-0.86968859082283856</v>
      </c>
      <c r="AX155" s="1289"/>
      <c r="AY155" s="1289"/>
      <c r="AZ155" s="219"/>
      <c r="BA155" s="1293"/>
      <c r="BB155" s="1293"/>
      <c r="BC155" s="219"/>
    </row>
    <row r="156" spans="1:55" s="37" customFormat="1" ht="28.5" customHeight="1" x14ac:dyDescent="0.4">
      <c r="A156" s="3" t="s">
        <v>46</v>
      </c>
      <c r="B156" s="47" t="s">
        <v>254</v>
      </c>
      <c r="C156" s="920" t="s">
        <v>261</v>
      </c>
      <c r="D156" s="225" t="s">
        <v>45</v>
      </c>
      <c r="E156" s="633" t="s">
        <v>12</v>
      </c>
      <c r="F156" s="634" cm="1">
        <f t="array" ref="F156">INDEX('Talnagögn | Numerical Data'!$1:$1048576, _xlfn.XMATCH($A156,'Talnagögn | Numerical Data'!$A:$A), _xlfn.XMATCH($A$1,'Talnagögn | Numerical Data'!$1:$1))</f>
        <v>4779.0434641577631</v>
      </c>
      <c r="G156" s="635">
        <f t="shared" si="0"/>
        <v>1</v>
      </c>
      <c r="H156" s="634" cm="1">
        <f t="array" ref="H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_xlfn.XMATCH($B$3,'Talnagögn | Numerical Data'!$1:$1))</f>
        <v>135.02963891085165</v>
      </c>
      <c r="I156" s="636" cm="1">
        <f t="array" ref="I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_xlfn.XMATCH($B$3,'Talnagögn | Numerical Data'!$1:$1))-1</f>
        <v>2.9076063076464376E-2</v>
      </c>
      <c r="J156" s="634" cm="1">
        <f t="array" ref="J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_xlfn.XMATCH($B$2,'Talnagögn | Numerical Data'!$1:$1))</f>
        <v>679.88158254891823</v>
      </c>
      <c r="K156" s="639" cm="1">
        <f t="array" ref="K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_xlfn.XMATCH($B$2,'Talnagögn | Numerical Data'!$1:$1))-1</f>
        <v>0.16585868091700662</v>
      </c>
      <c r="L156" s="634" cm="1">
        <f t="array" ref="L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_xlfn.XMATCH($B$1,'Talnagögn | Numerical Data'!$1:$1))</f>
        <v>1111.81137873937</v>
      </c>
      <c r="M156" s="641" cm="1">
        <f t="array" ref="M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_xlfn.XMATCH($B$1,'Talnagögn | Numerical Data'!$1:$1))-1</f>
        <v>0.30317453404712014</v>
      </c>
      <c r="O156" s="633" t="s">
        <v>12</v>
      </c>
      <c r="P156" s="634" cm="1">
        <f t="array" ref="P156">INDEX('Talnagögn | Numerical Data'!$1:$1048576,_xlfn.XMATCH($B156,'Talnagögn | Numerical Data'!$B:$B),_xlfn.XMATCH($B$4,'Talnagögn | Numerical Data'!$1:$1))-INDEX('Talnagögn | Numerical Data'!$1:$1048576,_xlfn.XMATCH($A156,'Talnagögn | Numerical Data'!$A:$A),_xlfn.XMATCH($B$2,'Talnagögn | Numerical Data'!$1:$1))</f>
        <v>92.201542892674297</v>
      </c>
      <c r="Q156" s="889" cm="1">
        <f t="array" ref="Q156">INDEX('Talnagögn | Numerical Data'!$1:$1048576,_xlfn.XMATCH($B156,'Talnagögn | Numerical Data'!$B:$B),_xlfn.XMATCH($B$4,'Talnagögn | Numerical Data'!$1:$1))/INDEX('Talnagögn | Numerical Data'!$1:$1048576,_xlfn.XMATCH($A156,'Talnagögn | Numerical Data'!$A:$A),_xlfn.XMATCH($B$2,'Talnagögn | Numerical Data'!$1:$1))-1</f>
        <v>2.2492779147450292E-2</v>
      </c>
      <c r="R156" s="634" cm="1">
        <f t="array" ref="R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Data'!$A:$A),_xlfn.XMATCH($B$1,'Talnagögn | Numerical Data'!$1:$1))</f>
        <v>-697.67483523679357</v>
      </c>
      <c r="S156" s="641" cm="1">
        <f t="array" ref="S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Data'!$A:$A),_xlfn.XMATCH($B$1,'Talnagögn | Numerical Data'!$1:$1))-1</f>
        <v>-0.19024561821731445</v>
      </c>
      <c r="U156" s="121"/>
      <c r="X156" s="121"/>
      <c r="Y156" s="121"/>
      <c r="Z156" s="121"/>
      <c r="AA156" s="121"/>
      <c r="AB156" s="121"/>
      <c r="AF156" s="662"/>
      <c r="AI156" s="633" t="s">
        <v>158</v>
      </c>
      <c r="AJ156" s="634" cm="1">
        <f t="array" ref="AJ156">INDEX('Talnagögn | Numerical Data'!$1:$1048576, _xlfn.XMATCH($A156,'Talnagögn | Numerical Data'!$A:$A), _xlfn.XMATCH($A$1,'Talnagögn | Numerical Data'!$1:$1))</f>
        <v>4779.0434641577631</v>
      </c>
      <c r="AK156" s="635">
        <f t="shared" si="1"/>
        <v>1</v>
      </c>
      <c r="AL156" s="634" cm="1">
        <f t="array" ref="AL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_xlfn.XMATCH($B$3,'Talnagögn | Numerical Data'!$1:$1))</f>
        <v>135.02963891085165</v>
      </c>
      <c r="AM156" s="636" cm="1">
        <f t="array" ref="AM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_xlfn.XMATCH($B$3,'Talnagögn | Numerical Data'!$1:$1))-1</f>
        <v>2.9076063076464376E-2</v>
      </c>
      <c r="AN156" s="634" cm="1">
        <f t="array" ref="AN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_xlfn.XMATCH($B$2,'Talnagögn | Numerical Data'!$1:$1))</f>
        <v>679.88158254891823</v>
      </c>
      <c r="AO156" s="639" cm="1">
        <f t="array" ref="AO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_xlfn.XMATCH($B$2,'Talnagögn | Numerical Data'!$1:$1))-1</f>
        <v>0.16585868091700662</v>
      </c>
      <c r="AP156" s="634" cm="1">
        <f t="array" ref="AP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_xlfn.XMATCH($B$1,'Talnagögn | Numerical Data'!$1:$1))</f>
        <v>1111.81137873937</v>
      </c>
      <c r="AQ156" s="641" cm="1">
        <f t="array" ref="AQ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_xlfn.XMATCH($B$1,'Talnagögn | Numerical Data'!$1:$1))-1</f>
        <v>0.30317453404712014</v>
      </c>
      <c r="AS156" s="633" t="s">
        <v>12</v>
      </c>
      <c r="AT156" s="634" cm="1">
        <f t="array" ref="AT156">INDEX('Talnagögn | Numerical Data'!$1:$1048576,_xlfn.XMATCH($B156,'Talnagögn | Numerical Data'!$B:$B),_xlfn.XMATCH($B$4,'Talnagögn | Numerical Data'!$1:$1))-INDEX('Talnagögn | Numerical Data'!$1:$1048576,_xlfn.XMATCH($A156,'Talnagögn | Numerical Data'!$A:$A),_xlfn.XMATCH($B$2,'Talnagögn | Numerical Data'!$1:$1))</f>
        <v>92.201542892674297</v>
      </c>
      <c r="AU156" s="889" cm="1">
        <f t="array" ref="AU156">INDEX('Talnagögn | Numerical Data'!$1:$1048576,_xlfn.XMATCH($B156,'Talnagögn | Numerical Data'!$B:$B),_xlfn.XMATCH($B$4,'Talnagögn | Numerical Data'!$1:$1))/INDEX('Talnagögn | Numerical Data'!$1:$1048576,_xlfn.XMATCH($A156,'Talnagögn | Numerical Data'!$A:$A),_xlfn.XMATCH($B$2,'Talnagögn | Numerical Data'!$1:$1))-1</f>
        <v>2.2492779147450292E-2</v>
      </c>
      <c r="AV156" s="634" cm="1">
        <f t="array" ref="AV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Data'!$A:$A),_xlfn.XMATCH($B$1,'Talnagögn | Numerical Data'!$1:$1))</f>
        <v>-697.67483523679357</v>
      </c>
      <c r="AW156" s="641" cm="1">
        <f t="array" ref="AW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Data'!$A:$A),_xlfn.XMATCH($B$1,'Talnagögn | Numerical Data'!$1:$1))-1</f>
        <v>-0.19024561821731445</v>
      </c>
      <c r="AX156" s="1294"/>
      <c r="AY156" s="1294"/>
      <c r="AZ156" s="211"/>
      <c r="BA156" s="1294"/>
      <c r="BB156" s="1294"/>
      <c r="BC156" s="211"/>
    </row>
    <row r="157" spans="1:55" s="37" customFormat="1" ht="13.5" customHeight="1" x14ac:dyDescent="0.4">
      <c r="A157" s="907" t="str">
        <f>"Losun Íslands "&amp;$A$1</f>
        <v>Losun Íslands 2024</v>
      </c>
      <c r="B157" s="907" t="str">
        <f>"Iceland's Emissions in "&amp;$A$1</f>
        <v>Iceland's Emissions in 2024</v>
      </c>
      <c r="C157" s="923" t="s">
        <v>45</v>
      </c>
      <c r="D157" s="225" t="s">
        <v>45</v>
      </c>
      <c r="E157" s="226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663"/>
      <c r="X157" s="650"/>
      <c r="Y157" s="650"/>
      <c r="Z157" s="650"/>
      <c r="AA157" s="650"/>
      <c r="AB157" s="650"/>
      <c r="AC157" s="650"/>
      <c r="AD157" s="650"/>
      <c r="AE157" s="650"/>
      <c r="AF157" s="668"/>
      <c r="AG157" s="214"/>
      <c r="AH157" s="214"/>
      <c r="AJ157" s="650"/>
      <c r="AK157" s="650"/>
      <c r="AL157" s="650"/>
      <c r="AM157" s="652"/>
      <c r="AN157" s="350"/>
      <c r="AO157" s="350"/>
      <c r="AP157" s="350"/>
      <c r="AQ157" s="350"/>
      <c r="AR157" s="350"/>
      <c r="AS157" s="350"/>
      <c r="AT157" s="350"/>
      <c r="AU157" s="350"/>
      <c r="AV157" s="350"/>
      <c r="AW157" s="350"/>
      <c r="AX157" s="350"/>
      <c r="AY157" s="350"/>
      <c r="AZ157" s="350"/>
      <c r="BA157" s="350"/>
      <c r="BB157" s="350"/>
      <c r="BC157" s="350"/>
    </row>
    <row r="158" spans="1:55" s="37" customFormat="1" ht="13.5" customHeight="1" x14ac:dyDescent="0.4">
      <c r="A158" s="47"/>
      <c r="B158" s="923"/>
      <c r="C158" s="923"/>
      <c r="D158" s="225"/>
      <c r="E158" s="226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663"/>
      <c r="X158" s="650"/>
      <c r="Y158" s="650"/>
      <c r="Z158" s="650"/>
      <c r="AA158" s="650"/>
      <c r="AB158" s="650"/>
      <c r="AC158" s="650"/>
      <c r="AD158" s="650"/>
      <c r="AE158" s="650"/>
      <c r="AF158" s="668"/>
      <c r="AG158" s="214"/>
      <c r="AH158" s="214"/>
      <c r="AJ158" s="650"/>
      <c r="AK158" s="650"/>
      <c r="AL158" s="650"/>
      <c r="AM158" s="652"/>
      <c r="AN158" s="350"/>
      <c r="AO158" s="350"/>
      <c r="AP158" s="350"/>
      <c r="AQ158" s="350"/>
      <c r="AR158" s="350"/>
      <c r="AS158" s="350"/>
      <c r="AT158" s="350"/>
      <c r="AU158" s="350"/>
      <c r="AV158" s="350"/>
      <c r="AW158" s="350"/>
      <c r="AX158" s="350"/>
      <c r="AY158" s="350"/>
      <c r="AZ158" s="350"/>
      <c r="BA158" s="350"/>
      <c r="BB158" s="350"/>
      <c r="BC158" s="350"/>
    </row>
    <row r="159" spans="1:55" x14ac:dyDescent="0.4">
      <c r="B159" s="920" t="s">
        <v>45</v>
      </c>
    </row>
    <row r="181" spans="1:55" s="1052" customFormat="1" ht="27" customHeight="1" x14ac:dyDescent="0.4">
      <c r="A181" s="1059"/>
      <c r="B181" s="1059"/>
      <c r="C181" s="1059"/>
      <c r="E181" s="1052" t="str">
        <f>$E$49</f>
        <v>SÖGULEG LOSUN</v>
      </c>
      <c r="F181" s="1060"/>
      <c r="G181" s="1060"/>
      <c r="H181" s="1060"/>
      <c r="I181" s="1060"/>
      <c r="J181" s="1060"/>
      <c r="K181" s="1060"/>
      <c r="L181" s="1060"/>
      <c r="M181" s="1060"/>
      <c r="N181" s="1060"/>
      <c r="O181" s="1060"/>
      <c r="P181" s="1060"/>
      <c r="Q181" s="1060"/>
      <c r="R181" s="1060"/>
      <c r="S181" s="1060"/>
      <c r="T181" s="1060"/>
      <c r="U181" s="1060"/>
      <c r="V181" s="1060"/>
      <c r="W181" s="1060"/>
      <c r="X181" s="1060"/>
      <c r="Y181" s="1060"/>
      <c r="Z181" s="1060"/>
      <c r="AA181" s="1060"/>
      <c r="AB181" s="1060"/>
      <c r="AC181" s="1060"/>
      <c r="AD181" s="1060"/>
      <c r="AE181" s="1060"/>
      <c r="AF181" s="1061"/>
      <c r="AI181" s="1052" t="s">
        <v>162</v>
      </c>
      <c r="AJ181" s="1060"/>
      <c r="AK181" s="1060"/>
      <c r="AL181" s="1060"/>
      <c r="AM181" s="1060"/>
      <c r="AN181" s="1060"/>
      <c r="AO181" s="1060"/>
      <c r="AP181" s="1060"/>
      <c r="AQ181" s="1060"/>
      <c r="AR181" s="1060"/>
      <c r="AS181" s="1060"/>
      <c r="AT181" s="1060"/>
      <c r="AU181" s="1060"/>
      <c r="AV181" s="1060"/>
      <c r="AW181" s="1060"/>
      <c r="AX181" s="1060"/>
      <c r="AY181" s="1060"/>
      <c r="AZ181" s="1060"/>
      <c r="BA181" s="1060"/>
      <c r="BB181" s="1060"/>
      <c r="BC181" s="1060"/>
    </row>
    <row r="182" spans="1:55" s="37" customFormat="1" ht="13.35" customHeight="1" x14ac:dyDescent="0.4">
      <c r="A182" s="47"/>
      <c r="B182" s="920"/>
      <c r="C182" s="920"/>
      <c r="D182" s="225" t="s">
        <v>45</v>
      </c>
      <c r="E182" s="226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663"/>
      <c r="X182" s="650"/>
      <c r="Y182" s="650"/>
      <c r="Z182" s="650"/>
      <c r="AA182" s="650"/>
      <c r="AB182" s="650"/>
      <c r="AC182" s="650"/>
      <c r="AD182" s="650"/>
      <c r="AE182" s="650"/>
      <c r="AF182" s="668"/>
      <c r="AG182" s="214"/>
      <c r="AH182" s="214"/>
      <c r="AI182" s="214"/>
      <c r="AJ182" s="350"/>
      <c r="AK182" s="350"/>
      <c r="AL182" s="350"/>
      <c r="AM182" s="350"/>
      <c r="AN182" s="350"/>
      <c r="AO182" s="350"/>
      <c r="AP182" s="350"/>
      <c r="AQ182" s="350"/>
      <c r="AR182" s="350"/>
      <c r="AS182" s="350"/>
      <c r="AT182" s="350"/>
      <c r="AU182" s="350"/>
      <c r="AV182" s="350"/>
      <c r="AW182" s="350"/>
      <c r="AX182" s="350"/>
      <c r="AY182" s="350"/>
      <c r="AZ182" s="350"/>
      <c r="BA182" s="350"/>
      <c r="BB182" s="350"/>
      <c r="BC182" s="350"/>
    </row>
    <row r="183" spans="1:55" ht="15" customHeight="1" x14ac:dyDescent="0.4">
      <c r="D183" s="225" t="s">
        <v>45</v>
      </c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18"/>
      <c r="X183" s="665"/>
      <c r="Y183" s="665"/>
      <c r="Z183" s="665"/>
      <c r="AA183" s="665"/>
      <c r="AB183" s="665"/>
      <c r="AC183" s="665"/>
      <c r="AD183" s="665"/>
      <c r="AE183" s="665"/>
      <c r="AF183" s="670"/>
      <c r="AG183" s="230"/>
      <c r="AH183" s="230"/>
      <c r="AI183" s="230"/>
    </row>
    <row r="184" spans="1:55" s="37" customFormat="1" ht="13.35" customHeight="1" x14ac:dyDescent="0.4">
      <c r="A184" s="47"/>
      <c r="B184" s="920"/>
      <c r="C184" s="920"/>
      <c r="D184" s="225" t="s">
        <v>45</v>
      </c>
      <c r="E184" s="226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663"/>
      <c r="X184" s="650"/>
      <c r="Y184" s="650"/>
      <c r="Z184" s="650"/>
      <c r="AA184" s="650"/>
      <c r="AB184" s="650"/>
      <c r="AC184" s="650"/>
      <c r="AD184" s="650"/>
      <c r="AE184" s="650"/>
      <c r="AF184" s="668"/>
      <c r="AG184" s="214"/>
      <c r="AH184" s="214"/>
      <c r="AI184" s="214"/>
      <c r="AJ184" s="350"/>
      <c r="AK184" s="350"/>
      <c r="AL184" s="350"/>
      <c r="AM184" s="350"/>
      <c r="AN184" s="350"/>
      <c r="AO184" s="350"/>
      <c r="AP184" s="350"/>
      <c r="AQ184" s="350"/>
      <c r="AR184" s="350"/>
      <c r="AS184" s="350"/>
      <c r="AT184" s="350"/>
      <c r="AU184" s="350"/>
      <c r="AV184" s="350"/>
      <c r="AW184" s="350"/>
      <c r="AX184" s="350"/>
      <c r="AY184" s="350"/>
      <c r="AZ184" s="350"/>
      <c r="BA184" s="350"/>
      <c r="BB184" s="350"/>
      <c r="BC184" s="350"/>
    </row>
    <row r="185" spans="1:55" s="37" customFormat="1" ht="13.5" customHeight="1" x14ac:dyDescent="0.4">
      <c r="A185" s="47"/>
      <c r="B185" s="920"/>
      <c r="C185" s="920"/>
      <c r="D185" s="225" t="s">
        <v>45</v>
      </c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350"/>
      <c r="S185" s="350"/>
      <c r="T185" s="350"/>
      <c r="U185" s="350"/>
      <c r="V185" s="350"/>
      <c r="W185" s="350"/>
      <c r="X185" s="350"/>
      <c r="Y185" s="350"/>
      <c r="Z185" s="350"/>
      <c r="AA185" s="350"/>
      <c r="AB185" s="350"/>
      <c r="AC185" s="350"/>
      <c r="AD185" s="350"/>
      <c r="AE185" s="350"/>
      <c r="AF185" s="664"/>
      <c r="AJ185" s="350"/>
      <c r="AK185" s="350"/>
      <c r="AL185" s="350"/>
      <c r="AM185" s="350"/>
      <c r="AN185" s="350"/>
      <c r="AO185" s="350"/>
      <c r="AP185" s="350"/>
      <c r="AQ185" s="350"/>
      <c r="AR185" s="350"/>
      <c r="AS185" s="350"/>
      <c r="AT185" s="350"/>
      <c r="AU185" s="350"/>
      <c r="AV185" s="350"/>
      <c r="AW185" s="350"/>
      <c r="AX185" s="350"/>
      <c r="AY185" s="350"/>
      <c r="AZ185" s="350"/>
      <c r="BA185" s="350"/>
      <c r="BB185" s="350"/>
      <c r="BC185" s="350"/>
    </row>
    <row r="186" spans="1:55" s="37" customFormat="1" ht="13.5" customHeight="1" x14ac:dyDescent="0.4">
      <c r="A186" s="47"/>
      <c r="B186" s="923"/>
      <c r="C186" s="923"/>
      <c r="D186" s="225" t="s">
        <v>45</v>
      </c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350"/>
      <c r="S186" s="350"/>
      <c r="T186" s="350"/>
      <c r="U186" s="350"/>
      <c r="V186" s="350"/>
      <c r="W186" s="350"/>
      <c r="X186" s="350"/>
      <c r="Y186" s="350"/>
      <c r="Z186" s="350"/>
      <c r="AA186" s="350"/>
      <c r="AB186" s="350"/>
      <c r="AC186" s="350"/>
      <c r="AD186" s="350"/>
      <c r="AE186" s="350"/>
      <c r="AF186" s="664"/>
      <c r="AJ186" s="350"/>
      <c r="AK186" s="350"/>
      <c r="AL186" s="350"/>
      <c r="AM186" s="350"/>
      <c r="AN186" s="350"/>
      <c r="AO186" s="350"/>
      <c r="AP186" s="350"/>
      <c r="AQ186" s="350"/>
      <c r="AR186" s="350"/>
      <c r="AS186" s="350"/>
      <c r="AT186" s="350"/>
      <c r="AU186" s="350"/>
      <c r="AV186" s="350"/>
      <c r="AW186" s="350"/>
      <c r="AX186" s="350"/>
      <c r="AY186" s="350"/>
      <c r="AZ186" s="350"/>
      <c r="BA186" s="350"/>
      <c r="BB186" s="350"/>
      <c r="BC186" s="350"/>
    </row>
    <row r="187" spans="1:55" s="37" customFormat="1" ht="13.5" customHeight="1" x14ac:dyDescent="0.4">
      <c r="A187" s="47"/>
      <c r="B187" s="923"/>
      <c r="C187" s="923"/>
      <c r="D187" s="225" t="s">
        <v>45</v>
      </c>
      <c r="E187" s="226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350"/>
      <c r="S187" s="350"/>
      <c r="T187" s="350"/>
      <c r="U187" s="350"/>
      <c r="V187" s="350"/>
      <c r="W187" s="350"/>
      <c r="X187" s="350"/>
      <c r="Y187" s="350"/>
      <c r="Z187" s="350"/>
      <c r="AA187" s="350"/>
      <c r="AB187" s="350"/>
      <c r="AC187" s="350"/>
      <c r="AD187" s="350"/>
      <c r="AE187" s="350"/>
      <c r="AF187" s="664"/>
      <c r="AJ187" s="350"/>
      <c r="AK187" s="350"/>
      <c r="AL187" s="350"/>
      <c r="AM187" s="350"/>
      <c r="AN187" s="350"/>
      <c r="AO187" s="350"/>
      <c r="AP187" s="350"/>
      <c r="AQ187" s="350"/>
      <c r="AR187" s="350"/>
      <c r="AS187" s="350"/>
      <c r="AT187" s="350"/>
      <c r="AU187" s="350"/>
      <c r="AV187" s="350"/>
      <c r="AW187" s="350"/>
      <c r="AX187" s="350"/>
      <c r="AY187" s="350"/>
      <c r="AZ187" s="350"/>
      <c r="BA187" s="350"/>
      <c r="BB187" s="350"/>
      <c r="BC187" s="350"/>
    </row>
    <row r="188" spans="1:55" s="37" customFormat="1" ht="13.5" customHeight="1" x14ac:dyDescent="0.4">
      <c r="A188" s="47"/>
      <c r="B188" s="923"/>
      <c r="C188" s="923"/>
      <c r="D188" s="225" t="s">
        <v>45</v>
      </c>
      <c r="E188" s="226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350"/>
      <c r="S188" s="350"/>
      <c r="T188" s="350"/>
      <c r="U188" s="350"/>
      <c r="V188" s="350"/>
      <c r="W188" s="350"/>
      <c r="X188" s="350"/>
      <c r="Y188" s="350"/>
      <c r="Z188" s="350"/>
      <c r="AA188" s="350"/>
      <c r="AB188" s="350"/>
      <c r="AC188" s="350"/>
      <c r="AD188" s="350"/>
      <c r="AE188" s="350"/>
      <c r="AF188" s="664"/>
      <c r="AJ188" s="350"/>
      <c r="AK188" s="350"/>
      <c r="AL188" s="350"/>
      <c r="AM188" s="350"/>
      <c r="AN188" s="350"/>
      <c r="AO188" s="350"/>
      <c r="AP188" s="350"/>
      <c r="AQ188" s="350"/>
      <c r="AR188" s="350"/>
      <c r="AS188" s="350"/>
      <c r="AT188" s="350"/>
      <c r="AU188" s="350"/>
      <c r="AV188" s="350"/>
      <c r="AW188" s="350"/>
      <c r="AX188" s="350"/>
      <c r="AY188" s="350"/>
      <c r="AZ188" s="350"/>
      <c r="BA188" s="350"/>
      <c r="BB188" s="350"/>
      <c r="BC188" s="350"/>
    </row>
    <row r="189" spans="1:55" s="37" customFormat="1" ht="13.5" customHeight="1" x14ac:dyDescent="0.4">
      <c r="A189" s="47"/>
      <c r="B189" s="923"/>
      <c r="C189" s="923"/>
      <c r="D189" s="225" t="s">
        <v>45</v>
      </c>
      <c r="E189" s="226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350"/>
      <c r="S189" s="350"/>
      <c r="T189" s="350"/>
      <c r="U189" s="350"/>
      <c r="V189" s="350"/>
      <c r="W189" s="350"/>
      <c r="X189" s="350"/>
      <c r="Y189" s="350"/>
      <c r="Z189" s="350"/>
      <c r="AA189" s="350"/>
      <c r="AB189" s="350"/>
      <c r="AC189" s="350"/>
      <c r="AD189" s="350"/>
      <c r="AE189" s="350"/>
      <c r="AF189" s="664"/>
      <c r="AJ189" s="350"/>
      <c r="AK189" s="350"/>
      <c r="AL189" s="350"/>
      <c r="AM189" s="350"/>
      <c r="AN189" s="350"/>
      <c r="AO189" s="350"/>
      <c r="AP189" s="350"/>
      <c r="AQ189" s="350"/>
      <c r="AR189" s="350"/>
      <c r="AS189" s="350"/>
      <c r="AT189" s="350"/>
      <c r="AU189" s="350"/>
      <c r="AV189" s="350"/>
      <c r="AW189" s="350"/>
      <c r="AX189" s="350"/>
      <c r="AY189" s="350"/>
      <c r="AZ189" s="350"/>
      <c r="BA189" s="350"/>
      <c r="BB189" s="350"/>
      <c r="BC189" s="350"/>
    </row>
    <row r="190" spans="1:55" s="37" customFormat="1" ht="13.5" customHeight="1" x14ac:dyDescent="0.4">
      <c r="A190" s="47"/>
      <c r="B190" s="923"/>
      <c r="C190" s="923"/>
      <c r="D190" s="225" t="s">
        <v>45</v>
      </c>
      <c r="E190" s="226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350"/>
      <c r="AC190" s="350"/>
      <c r="AD190" s="350"/>
      <c r="AE190" s="350"/>
      <c r="AF190" s="664"/>
      <c r="AJ190" s="350"/>
      <c r="AK190" s="350"/>
      <c r="AL190" s="350"/>
      <c r="AM190" s="350"/>
      <c r="AN190" s="350"/>
      <c r="AO190" s="350"/>
      <c r="AP190" s="350"/>
      <c r="AQ190" s="350"/>
      <c r="AR190" s="350"/>
      <c r="AS190" s="350"/>
      <c r="AT190" s="350"/>
      <c r="AU190" s="350"/>
      <c r="AV190" s="350"/>
      <c r="AW190" s="350"/>
      <c r="AX190" s="350"/>
      <c r="AY190" s="350"/>
      <c r="AZ190" s="350"/>
      <c r="BA190" s="350"/>
      <c r="BB190" s="350"/>
      <c r="BC190" s="350"/>
    </row>
    <row r="191" spans="1:55" s="37" customFormat="1" ht="13.5" customHeight="1" x14ac:dyDescent="0.4">
      <c r="A191" s="47"/>
      <c r="B191" s="923"/>
      <c r="C191" s="923"/>
      <c r="D191" s="225" t="s">
        <v>45</v>
      </c>
      <c r="E191" s="226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350"/>
      <c r="S191" s="350"/>
      <c r="T191" s="350"/>
      <c r="U191" s="350"/>
      <c r="V191" s="350"/>
      <c r="W191" s="350"/>
      <c r="X191" s="350"/>
      <c r="Y191" s="350"/>
      <c r="Z191" s="350"/>
      <c r="AA191" s="350"/>
      <c r="AB191" s="350"/>
      <c r="AC191" s="350"/>
      <c r="AD191" s="350"/>
      <c r="AE191" s="350"/>
      <c r="AF191" s="664"/>
      <c r="AJ191" s="350"/>
      <c r="AK191" s="350"/>
      <c r="AL191" s="350"/>
      <c r="AM191" s="350"/>
      <c r="AN191" s="350"/>
      <c r="AO191" s="350"/>
      <c r="AP191" s="350"/>
      <c r="AQ191" s="350"/>
      <c r="AR191" s="350"/>
      <c r="AS191" s="350"/>
      <c r="AT191" s="350"/>
      <c r="AU191" s="350"/>
      <c r="AV191" s="350"/>
      <c r="AW191" s="350"/>
      <c r="AX191" s="350"/>
      <c r="AY191" s="350"/>
      <c r="AZ191" s="350"/>
      <c r="BA191" s="350"/>
      <c r="BB191" s="350"/>
      <c r="BC191" s="350"/>
    </row>
    <row r="192" spans="1:55" s="37" customFormat="1" ht="13.5" customHeight="1" x14ac:dyDescent="0.4">
      <c r="A192" s="47"/>
      <c r="B192" s="923"/>
      <c r="C192" s="923"/>
      <c r="D192" s="225" t="s">
        <v>45</v>
      </c>
      <c r="E192" s="226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350"/>
      <c r="S192" s="350"/>
      <c r="T192" s="350"/>
      <c r="U192" s="350"/>
      <c r="V192" s="350"/>
      <c r="W192" s="350"/>
      <c r="X192" s="350"/>
      <c r="Y192" s="350"/>
      <c r="Z192" s="350"/>
      <c r="AA192" s="350"/>
      <c r="AB192" s="350"/>
      <c r="AC192" s="350"/>
      <c r="AD192" s="350"/>
      <c r="AE192" s="350"/>
      <c r="AF192" s="664"/>
      <c r="AJ192" s="350"/>
      <c r="AK192" s="350"/>
      <c r="AL192" s="350"/>
      <c r="AM192" s="350"/>
      <c r="AN192" s="350"/>
      <c r="AO192" s="350"/>
      <c r="AP192" s="350"/>
      <c r="AQ192" s="350"/>
      <c r="AR192" s="350"/>
      <c r="AS192" s="350"/>
      <c r="AT192" s="350"/>
      <c r="AU192" s="350"/>
      <c r="AV192" s="350"/>
      <c r="AW192" s="350"/>
      <c r="AX192" s="350"/>
      <c r="AY192" s="350"/>
      <c r="AZ192" s="350"/>
      <c r="BA192" s="350"/>
      <c r="BB192" s="350"/>
      <c r="BC192" s="350"/>
    </row>
    <row r="193" spans="1:55" s="37" customFormat="1" ht="13.5" customHeight="1" x14ac:dyDescent="0.4">
      <c r="A193" s="47"/>
      <c r="B193" s="923"/>
      <c r="C193" s="923"/>
      <c r="D193" s="225" t="s">
        <v>45</v>
      </c>
      <c r="E193" s="226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350"/>
      <c r="S193" s="350"/>
      <c r="T193" s="350"/>
      <c r="U193" s="350"/>
      <c r="V193" s="350"/>
      <c r="W193" s="350"/>
      <c r="X193" s="350"/>
      <c r="Y193" s="350"/>
      <c r="Z193" s="350"/>
      <c r="AA193" s="350"/>
      <c r="AB193" s="350"/>
      <c r="AC193" s="350"/>
      <c r="AD193" s="350"/>
      <c r="AE193" s="350"/>
      <c r="AF193" s="664"/>
      <c r="AJ193" s="350"/>
      <c r="AK193" s="350"/>
      <c r="AL193" s="350"/>
      <c r="AM193" s="350"/>
      <c r="AN193" s="350"/>
      <c r="AO193" s="350"/>
      <c r="AP193" s="350"/>
      <c r="AQ193" s="350"/>
      <c r="AR193" s="350"/>
      <c r="AS193" s="350"/>
      <c r="AT193" s="350"/>
      <c r="AU193" s="350"/>
      <c r="AV193" s="350"/>
      <c r="AW193" s="350"/>
      <c r="AX193" s="350"/>
      <c r="AY193" s="350"/>
      <c r="AZ193" s="350"/>
      <c r="BA193" s="350"/>
      <c r="BB193" s="350"/>
      <c r="BC193" s="350"/>
    </row>
    <row r="194" spans="1:55" s="37" customFormat="1" ht="13.5" customHeight="1" x14ac:dyDescent="0.4">
      <c r="A194" s="47"/>
      <c r="B194" s="923"/>
      <c r="C194" s="923"/>
      <c r="D194" s="225" t="s">
        <v>45</v>
      </c>
      <c r="E194" s="226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350"/>
      <c r="AC194" s="350"/>
      <c r="AD194" s="350"/>
      <c r="AE194" s="350"/>
      <c r="AF194" s="664"/>
      <c r="AJ194" s="350"/>
      <c r="AK194" s="350"/>
      <c r="AL194" s="350"/>
      <c r="AM194" s="350"/>
      <c r="AN194" s="350"/>
      <c r="AO194" s="350"/>
      <c r="AP194" s="350"/>
      <c r="AQ194" s="350"/>
      <c r="AR194" s="350"/>
      <c r="AS194" s="350"/>
      <c r="AT194" s="350"/>
      <c r="AU194" s="350"/>
      <c r="AV194" s="350"/>
      <c r="AW194" s="350"/>
      <c r="AX194" s="350"/>
      <c r="AY194" s="350"/>
      <c r="AZ194" s="350"/>
      <c r="BA194" s="350"/>
      <c r="BB194" s="350"/>
      <c r="BC194" s="350"/>
    </row>
    <row r="195" spans="1:55" s="37" customFormat="1" ht="13.5" customHeight="1" x14ac:dyDescent="0.4">
      <c r="A195" s="47"/>
      <c r="B195" s="923"/>
      <c r="C195" s="923"/>
      <c r="D195" s="225" t="s">
        <v>45</v>
      </c>
      <c r="E195" s="226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  <c r="AC195" s="350"/>
      <c r="AD195" s="350"/>
      <c r="AE195" s="350"/>
      <c r="AF195" s="664"/>
      <c r="AJ195" s="350"/>
      <c r="AK195" s="350"/>
      <c r="AL195" s="350"/>
      <c r="AM195" s="350"/>
      <c r="AN195" s="350"/>
      <c r="AO195" s="350"/>
      <c r="AP195" s="350"/>
      <c r="AQ195" s="350"/>
      <c r="AR195" s="350"/>
      <c r="AS195" s="350"/>
      <c r="AT195" s="350"/>
      <c r="AU195" s="350"/>
      <c r="AV195" s="350"/>
      <c r="AW195" s="350"/>
      <c r="AX195" s="350"/>
      <c r="AY195" s="350"/>
      <c r="AZ195" s="350"/>
      <c r="BA195" s="350"/>
      <c r="BB195" s="350"/>
      <c r="BC195" s="350"/>
    </row>
    <row r="196" spans="1:55" s="37" customFormat="1" ht="13.5" customHeight="1" x14ac:dyDescent="0.4">
      <c r="A196" s="47"/>
      <c r="B196" s="923"/>
      <c r="C196" s="923"/>
      <c r="D196" s="225" t="s">
        <v>45</v>
      </c>
      <c r="E196" s="226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  <c r="AC196" s="350"/>
      <c r="AD196" s="350"/>
      <c r="AE196" s="350"/>
      <c r="AF196" s="664"/>
      <c r="AJ196" s="350"/>
      <c r="AK196" s="350"/>
      <c r="AL196" s="350"/>
      <c r="AM196" s="350"/>
      <c r="AN196" s="350"/>
      <c r="AO196" s="350"/>
      <c r="AP196" s="350"/>
      <c r="AQ196" s="350"/>
      <c r="AR196" s="350"/>
      <c r="AS196" s="350"/>
      <c r="AT196" s="350"/>
      <c r="AU196" s="350"/>
      <c r="AV196" s="350"/>
      <c r="AW196" s="350"/>
      <c r="AX196" s="350"/>
      <c r="AY196" s="350"/>
      <c r="AZ196" s="350"/>
      <c r="BA196" s="350"/>
      <c r="BB196" s="350"/>
      <c r="BC196" s="350"/>
    </row>
    <row r="197" spans="1:55" s="37" customFormat="1" ht="13.5" customHeight="1" x14ac:dyDescent="0.4">
      <c r="A197" s="47"/>
      <c r="B197" s="923"/>
      <c r="C197" s="923"/>
      <c r="D197" s="225" t="s">
        <v>45</v>
      </c>
      <c r="E197" s="226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  <c r="AC197" s="350"/>
      <c r="AD197" s="350"/>
      <c r="AE197" s="350"/>
      <c r="AF197" s="664"/>
      <c r="AJ197" s="350"/>
      <c r="AK197" s="350"/>
      <c r="AL197" s="350"/>
      <c r="AM197" s="350"/>
      <c r="AN197" s="350"/>
      <c r="AO197" s="350"/>
      <c r="AP197" s="350"/>
      <c r="AQ197" s="350"/>
      <c r="AR197" s="350"/>
      <c r="AS197" s="350"/>
      <c r="AT197" s="350"/>
      <c r="AU197" s="350"/>
      <c r="AV197" s="350"/>
      <c r="AW197" s="350"/>
      <c r="AX197" s="350"/>
      <c r="AY197" s="350"/>
      <c r="AZ197" s="350"/>
      <c r="BA197" s="350"/>
      <c r="BB197" s="350"/>
      <c r="BC197" s="350"/>
    </row>
    <row r="198" spans="1:55" s="37" customFormat="1" ht="13.5" customHeight="1" x14ac:dyDescent="0.4">
      <c r="A198" s="47"/>
      <c r="B198" s="923"/>
      <c r="C198" s="923"/>
      <c r="D198" s="225" t="s">
        <v>45</v>
      </c>
      <c r="E198" s="226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350"/>
      <c r="AC198" s="350"/>
      <c r="AD198" s="350"/>
      <c r="AE198" s="350"/>
      <c r="AF198" s="664"/>
      <c r="AJ198" s="350"/>
      <c r="AK198" s="350"/>
      <c r="AL198" s="350"/>
      <c r="AM198" s="350"/>
      <c r="AN198" s="350"/>
      <c r="AO198" s="350"/>
      <c r="AP198" s="350"/>
      <c r="AQ198" s="350"/>
      <c r="AR198" s="350"/>
      <c r="AS198" s="350"/>
      <c r="AT198" s="350"/>
      <c r="AU198" s="350"/>
      <c r="AV198" s="350"/>
      <c r="AW198" s="350"/>
      <c r="AX198" s="350"/>
      <c r="AY198" s="350"/>
      <c r="AZ198" s="350"/>
      <c r="BA198" s="350"/>
      <c r="BB198" s="350"/>
      <c r="BC198" s="350"/>
    </row>
    <row r="199" spans="1:55" s="37" customFormat="1" ht="13.5" customHeight="1" x14ac:dyDescent="0.4">
      <c r="A199" s="47"/>
      <c r="B199" s="923"/>
      <c r="C199" s="923"/>
      <c r="D199" s="225" t="s">
        <v>45</v>
      </c>
      <c r="E199" s="226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  <c r="AC199" s="350"/>
      <c r="AD199" s="350"/>
      <c r="AE199" s="350"/>
      <c r="AF199" s="664"/>
      <c r="AJ199" s="350"/>
      <c r="AK199" s="350"/>
      <c r="AL199" s="350"/>
      <c r="AM199" s="350"/>
      <c r="AN199" s="350"/>
      <c r="AO199" s="350"/>
      <c r="AP199" s="350"/>
      <c r="AQ199" s="350"/>
      <c r="AR199" s="350"/>
      <c r="AS199" s="350"/>
      <c r="AT199" s="350"/>
      <c r="AU199" s="350"/>
      <c r="AV199" s="350"/>
      <c r="AW199" s="350"/>
      <c r="AX199" s="350"/>
      <c r="AY199" s="350"/>
      <c r="AZ199" s="350"/>
      <c r="BA199" s="350"/>
      <c r="BB199" s="350"/>
      <c r="BC199" s="350"/>
    </row>
    <row r="200" spans="1:55" s="37" customFormat="1" ht="13.5" customHeight="1" x14ac:dyDescent="0.4">
      <c r="A200" s="47"/>
      <c r="B200" s="923"/>
      <c r="C200" s="923"/>
      <c r="D200" s="225" t="s">
        <v>45</v>
      </c>
      <c r="E200" s="226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  <c r="AC200" s="350"/>
      <c r="AD200" s="350"/>
      <c r="AE200" s="350"/>
      <c r="AF200" s="664"/>
      <c r="AJ200" s="350"/>
      <c r="AK200" s="350"/>
      <c r="AL200" s="350"/>
      <c r="AM200" s="350"/>
      <c r="AN200" s="350"/>
      <c r="AO200" s="350"/>
      <c r="AP200" s="350"/>
      <c r="AQ200" s="350"/>
      <c r="AR200" s="350"/>
      <c r="AS200" s="350"/>
      <c r="AT200" s="350"/>
      <c r="AU200" s="350"/>
      <c r="AV200" s="350"/>
      <c r="AW200" s="350"/>
      <c r="AX200" s="350"/>
      <c r="AY200" s="350"/>
      <c r="AZ200" s="350"/>
      <c r="BA200" s="350"/>
      <c r="BB200" s="350"/>
      <c r="BC200" s="350"/>
    </row>
    <row r="201" spans="1:55" s="37" customFormat="1" ht="13.5" customHeight="1" x14ac:dyDescent="0.4">
      <c r="A201" s="47"/>
      <c r="B201" s="923"/>
      <c r="C201" s="923"/>
      <c r="D201" s="225" t="s">
        <v>45</v>
      </c>
      <c r="E201" s="226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663"/>
      <c r="X201" s="650"/>
      <c r="Y201" s="650"/>
      <c r="Z201" s="650"/>
      <c r="AA201" s="650"/>
      <c r="AB201" s="650"/>
      <c r="AC201" s="650"/>
      <c r="AD201" s="650"/>
      <c r="AE201" s="650"/>
      <c r="AF201" s="668"/>
      <c r="AG201" s="214"/>
      <c r="AH201" s="214"/>
      <c r="AI201" s="214"/>
      <c r="AJ201" s="650"/>
      <c r="AK201" s="650"/>
      <c r="AL201" s="650"/>
      <c r="AM201" s="652"/>
      <c r="AN201" s="350"/>
      <c r="AO201" s="350"/>
      <c r="AP201" s="350"/>
      <c r="AQ201" s="350"/>
      <c r="AR201" s="350"/>
      <c r="AS201" s="350"/>
      <c r="AT201" s="350"/>
      <c r="AU201" s="350"/>
      <c r="AV201" s="350"/>
      <c r="AW201" s="350"/>
      <c r="AX201" s="350"/>
      <c r="AY201" s="350"/>
      <c r="AZ201" s="350"/>
      <c r="BA201" s="350"/>
      <c r="BB201" s="350"/>
      <c r="BC201" s="350"/>
    </row>
    <row r="202" spans="1:55" s="37" customFormat="1" ht="13.5" customHeight="1" x14ac:dyDescent="0.4">
      <c r="A202" s="47"/>
      <c r="B202" s="923"/>
      <c r="C202" s="923"/>
      <c r="D202" s="225" t="s">
        <v>45</v>
      </c>
      <c r="E202" s="226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663"/>
      <c r="X202" s="650"/>
      <c r="Y202" s="650"/>
      <c r="Z202" s="650"/>
      <c r="AA202" s="650"/>
      <c r="AB202" s="650"/>
      <c r="AC202" s="650"/>
      <c r="AD202" s="650"/>
      <c r="AE202" s="650"/>
      <c r="AF202" s="668"/>
      <c r="AG202" s="214"/>
      <c r="AH202" s="214"/>
      <c r="AI202" s="214"/>
      <c r="AJ202" s="650"/>
      <c r="AK202" s="650"/>
      <c r="AL202" s="650"/>
      <c r="AM202" s="652"/>
      <c r="AN202" s="350"/>
      <c r="AO202" s="350"/>
      <c r="AP202" s="350"/>
      <c r="AQ202" s="350"/>
      <c r="AR202" s="350"/>
      <c r="AS202" s="350"/>
      <c r="AT202" s="350"/>
      <c r="AU202" s="350"/>
      <c r="AV202" s="350"/>
      <c r="AW202" s="350"/>
      <c r="AX202" s="350"/>
      <c r="AY202" s="350"/>
      <c r="AZ202" s="350"/>
      <c r="BA202" s="350"/>
      <c r="BB202" s="350"/>
      <c r="BC202" s="350"/>
    </row>
    <row r="203" spans="1:55" s="37" customFormat="1" ht="13.5" customHeight="1" x14ac:dyDescent="0.4">
      <c r="A203" s="47"/>
      <c r="B203" s="923"/>
      <c r="C203" s="923"/>
      <c r="D203" s="225" t="s">
        <v>45</v>
      </c>
      <c r="E203" s="226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663"/>
      <c r="X203" s="650"/>
      <c r="Y203" s="650"/>
      <c r="Z203" s="650"/>
      <c r="AA203" s="650"/>
      <c r="AB203" s="650"/>
      <c r="AC203" s="650"/>
      <c r="AD203" s="650"/>
      <c r="AE203" s="650"/>
      <c r="AF203" s="668"/>
      <c r="AG203" s="214"/>
      <c r="AH203" s="214"/>
      <c r="AI203" s="214"/>
      <c r="AJ203" s="650"/>
      <c r="AK203" s="650"/>
      <c r="AL203" s="650"/>
      <c r="AM203" s="652"/>
      <c r="AN203" s="350"/>
      <c r="AO203" s="350"/>
      <c r="AP203" s="350"/>
      <c r="AQ203" s="350"/>
      <c r="AR203" s="350"/>
      <c r="AS203" s="350"/>
      <c r="AT203" s="350"/>
      <c r="AU203" s="350"/>
      <c r="AV203" s="350"/>
      <c r="AW203" s="350"/>
      <c r="AX203" s="350"/>
      <c r="AY203" s="350"/>
      <c r="AZ203" s="350"/>
      <c r="BA203" s="350"/>
      <c r="BB203" s="350"/>
      <c r="BC203" s="350"/>
    </row>
    <row r="204" spans="1:55" s="37" customFormat="1" ht="13.5" customHeight="1" x14ac:dyDescent="0.4">
      <c r="A204" s="47"/>
      <c r="B204" s="923"/>
      <c r="C204" s="923"/>
      <c r="D204" s="225" t="s">
        <v>45</v>
      </c>
      <c r="E204" s="226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663"/>
      <c r="X204" s="650"/>
      <c r="Y204" s="650"/>
      <c r="Z204" s="650"/>
      <c r="AA204" s="650"/>
      <c r="AB204" s="650"/>
      <c r="AC204" s="650"/>
      <c r="AD204" s="650"/>
      <c r="AE204" s="650"/>
      <c r="AF204" s="668"/>
      <c r="AG204" s="214"/>
      <c r="AH204" s="214"/>
      <c r="AI204" s="214"/>
      <c r="AJ204" s="650"/>
      <c r="AK204" s="650"/>
      <c r="AL204" s="650"/>
      <c r="AM204" s="652"/>
      <c r="AN204" s="350"/>
      <c r="AO204" s="350"/>
      <c r="AP204" s="350"/>
      <c r="AQ204" s="350"/>
      <c r="AR204" s="350"/>
      <c r="AS204" s="350"/>
      <c r="AT204" s="350"/>
      <c r="AU204" s="350"/>
      <c r="AV204" s="350"/>
      <c r="AW204" s="350"/>
      <c r="AX204" s="350"/>
      <c r="AY204" s="350"/>
      <c r="AZ204" s="350"/>
      <c r="BA204" s="350"/>
      <c r="BB204" s="350"/>
      <c r="BC204" s="350"/>
    </row>
    <row r="205" spans="1:55" s="37" customFormat="1" ht="13.5" customHeight="1" x14ac:dyDescent="0.4">
      <c r="A205" s="47"/>
      <c r="B205" s="923"/>
      <c r="C205" s="923"/>
      <c r="D205" s="225" t="s">
        <v>45</v>
      </c>
      <c r="E205" s="226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663"/>
      <c r="X205" s="650"/>
      <c r="Y205" s="650"/>
      <c r="Z205" s="650"/>
      <c r="AA205" s="650"/>
      <c r="AB205" s="650"/>
      <c r="AC205" s="650"/>
      <c r="AD205" s="650"/>
      <c r="AE205" s="650"/>
      <c r="AF205" s="668"/>
      <c r="AG205" s="214"/>
      <c r="AH205" s="214"/>
      <c r="AI205" s="214"/>
      <c r="AJ205" s="650"/>
      <c r="AK205" s="650"/>
      <c r="AL205" s="650"/>
      <c r="AM205" s="652"/>
      <c r="AN205" s="350"/>
      <c r="AO205" s="350"/>
      <c r="AP205" s="350"/>
      <c r="AQ205" s="350"/>
      <c r="AR205" s="350"/>
      <c r="AS205" s="350"/>
      <c r="AT205" s="350"/>
      <c r="AU205" s="350"/>
      <c r="AV205" s="350"/>
      <c r="AW205" s="350"/>
      <c r="AX205" s="350"/>
      <c r="AY205" s="350"/>
      <c r="AZ205" s="350"/>
      <c r="BA205" s="350"/>
      <c r="BB205" s="350"/>
      <c r="BC205" s="350"/>
    </row>
    <row r="206" spans="1:55" s="37" customFormat="1" ht="13.5" customHeight="1" x14ac:dyDescent="0.4">
      <c r="A206" s="47"/>
      <c r="B206" s="923"/>
      <c r="C206" s="923"/>
      <c r="D206" s="225" t="s">
        <v>45</v>
      </c>
      <c r="E206" s="226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663"/>
      <c r="X206" s="650"/>
      <c r="Y206" s="650"/>
      <c r="Z206" s="650"/>
      <c r="AA206" s="650"/>
      <c r="AB206" s="650"/>
      <c r="AC206" s="650"/>
      <c r="AD206" s="650"/>
      <c r="AE206" s="650"/>
      <c r="AF206" s="668"/>
      <c r="AG206" s="214"/>
      <c r="AH206" s="214"/>
      <c r="AI206" s="214"/>
      <c r="AJ206" s="650"/>
      <c r="AK206" s="650"/>
      <c r="AL206" s="650"/>
      <c r="AM206" s="652"/>
      <c r="AN206" s="350"/>
      <c r="AO206" s="350"/>
      <c r="AP206" s="350"/>
      <c r="AQ206" s="350"/>
      <c r="AR206" s="350"/>
      <c r="AS206" s="350"/>
      <c r="AT206" s="350"/>
      <c r="AU206" s="350"/>
      <c r="AV206" s="350"/>
      <c r="AW206" s="350"/>
      <c r="AX206" s="350"/>
      <c r="AY206" s="350"/>
      <c r="AZ206" s="350"/>
      <c r="BA206" s="350"/>
      <c r="BB206" s="350"/>
      <c r="BC206" s="350"/>
    </row>
    <row r="207" spans="1:55" s="37" customFormat="1" ht="13.5" customHeight="1" x14ac:dyDescent="0.4">
      <c r="A207" s="47"/>
      <c r="B207" s="923"/>
      <c r="C207" s="923"/>
      <c r="D207" s="225" t="s">
        <v>45</v>
      </c>
      <c r="E207" s="226"/>
      <c r="F207" s="209"/>
      <c r="G207" s="209"/>
      <c r="H207" s="209"/>
      <c r="I207" s="209"/>
      <c r="J207" s="209"/>
      <c r="K207" s="209"/>
      <c r="L207" s="209"/>
      <c r="M207" s="209"/>
      <c r="N207" s="350"/>
      <c r="O207" s="209"/>
      <c r="P207" s="209"/>
      <c r="Q207" s="209"/>
      <c r="R207" s="209"/>
      <c r="S207" s="209"/>
      <c r="T207" s="209"/>
      <c r="U207" s="209"/>
      <c r="V207" s="209"/>
      <c r="W207" s="663"/>
      <c r="X207" s="650"/>
      <c r="Y207" s="650"/>
      <c r="Z207" s="650"/>
      <c r="AA207" s="650"/>
      <c r="AB207" s="650"/>
      <c r="AC207" s="650"/>
      <c r="AD207" s="650"/>
      <c r="AE207" s="650"/>
      <c r="AF207" s="668"/>
      <c r="AG207" s="214"/>
      <c r="AH207" s="214"/>
      <c r="AI207" s="214"/>
      <c r="AJ207" s="650"/>
      <c r="AK207" s="650"/>
      <c r="AL207" s="650"/>
      <c r="AM207" s="652"/>
      <c r="AN207" s="350"/>
      <c r="AO207" s="350"/>
      <c r="AP207" s="350"/>
      <c r="AQ207" s="350"/>
      <c r="AR207" s="350"/>
      <c r="AS207" s="350"/>
      <c r="AT207" s="350"/>
      <c r="AU207" s="350"/>
      <c r="AV207" s="350"/>
      <c r="AW207" s="350"/>
      <c r="AX207" s="350"/>
      <c r="AY207" s="350"/>
      <c r="AZ207" s="350"/>
      <c r="BA207" s="350"/>
      <c r="BB207" s="350"/>
      <c r="BC207" s="350"/>
    </row>
    <row r="208" spans="1:55" s="37" customFormat="1" ht="13.2" customHeight="1" x14ac:dyDescent="0.4">
      <c r="A208" s="47"/>
      <c r="B208" s="923"/>
      <c r="C208" s="923"/>
      <c r="D208" s="225" t="s">
        <v>45</v>
      </c>
      <c r="E208" s="226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663"/>
      <c r="X208" s="650"/>
      <c r="Y208" s="650"/>
      <c r="Z208" s="650"/>
      <c r="AA208" s="650"/>
      <c r="AB208" s="650"/>
      <c r="AC208" s="650"/>
      <c r="AD208" s="650"/>
      <c r="AE208" s="650"/>
      <c r="AF208" s="668"/>
      <c r="AG208" s="214"/>
      <c r="AH208" s="214"/>
      <c r="AI208" s="214"/>
      <c r="AJ208" s="650"/>
      <c r="AK208" s="650"/>
      <c r="AL208" s="650"/>
      <c r="AM208" s="652"/>
      <c r="AN208" s="350"/>
      <c r="AO208" s="350"/>
      <c r="AP208" s="350"/>
      <c r="AQ208" s="350"/>
      <c r="AR208" s="350"/>
      <c r="AS208" s="350"/>
      <c r="AT208" s="350"/>
      <c r="AU208" s="350"/>
      <c r="AV208" s="350"/>
      <c r="AW208" s="350"/>
      <c r="AX208" s="350"/>
      <c r="AY208" s="350"/>
      <c r="AZ208" s="350"/>
      <c r="BA208" s="350"/>
      <c r="BB208" s="350"/>
      <c r="BC208" s="350"/>
    </row>
    <row r="209" spans="1:55" s="37" customFormat="1" ht="13.5" customHeight="1" x14ac:dyDescent="0.4">
      <c r="A209" s="47"/>
      <c r="B209" s="923"/>
      <c r="C209" s="923"/>
      <c r="D209" s="225" t="s">
        <v>45</v>
      </c>
      <c r="E209" s="226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663"/>
      <c r="X209" s="650"/>
      <c r="Y209" s="650"/>
      <c r="Z209" s="650"/>
      <c r="AA209" s="650"/>
      <c r="AB209" s="650"/>
      <c r="AC209" s="650"/>
      <c r="AD209" s="650"/>
      <c r="AE209" s="650"/>
      <c r="AF209" s="668"/>
      <c r="AG209" s="214"/>
      <c r="AH209" s="214"/>
      <c r="AI209" s="214"/>
      <c r="AJ209" s="650"/>
      <c r="AK209" s="650"/>
      <c r="AL209" s="650"/>
      <c r="AM209" s="652"/>
      <c r="AN209" s="350"/>
      <c r="AO209" s="350"/>
      <c r="AP209" s="350"/>
      <c r="AQ209" s="350"/>
      <c r="AR209" s="350"/>
      <c r="AS209" s="350"/>
      <c r="AT209" s="350"/>
      <c r="AU209" s="350"/>
      <c r="AV209" s="350"/>
      <c r="AW209" s="350"/>
      <c r="AX209" s="350"/>
      <c r="AY209" s="350"/>
      <c r="AZ209" s="350"/>
      <c r="BA209" s="350"/>
      <c r="BB209" s="350"/>
      <c r="BC209" s="350"/>
    </row>
    <row r="210" spans="1:55" s="37" customFormat="1" ht="13.5" customHeight="1" x14ac:dyDescent="0.4">
      <c r="A210" s="47"/>
      <c r="B210" s="923"/>
      <c r="C210" s="923"/>
      <c r="D210" s="225" t="s">
        <v>45</v>
      </c>
      <c r="E210" s="226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663"/>
      <c r="X210" s="650"/>
      <c r="Y210" s="650"/>
      <c r="Z210" s="650"/>
      <c r="AA210" s="650"/>
      <c r="AB210" s="650"/>
      <c r="AC210" s="650"/>
      <c r="AD210" s="650"/>
      <c r="AE210" s="650"/>
      <c r="AF210" s="668"/>
      <c r="AG210" s="214"/>
      <c r="AH210" s="214"/>
      <c r="AI210" s="214"/>
      <c r="AJ210" s="650"/>
      <c r="AK210" s="650"/>
      <c r="AL210" s="650"/>
      <c r="AM210" s="652"/>
      <c r="AN210" s="350"/>
      <c r="AO210" s="350"/>
      <c r="AP210" s="350"/>
      <c r="AQ210" s="350"/>
      <c r="AR210" s="350"/>
      <c r="AS210" s="350"/>
      <c r="AT210" s="350"/>
      <c r="AU210" s="350"/>
      <c r="AV210" s="350"/>
      <c r="AW210" s="350"/>
      <c r="AX210" s="350"/>
      <c r="AY210" s="350"/>
      <c r="AZ210" s="350"/>
      <c r="BA210" s="350"/>
      <c r="BB210" s="350"/>
      <c r="BC210" s="350"/>
    </row>
    <row r="211" spans="1:55" s="647" customFormat="1" ht="27" customHeight="1" x14ac:dyDescent="0.4">
      <c r="A211" s="924"/>
      <c r="B211" s="924"/>
      <c r="C211" s="924"/>
      <c r="E211" s="1052" t="str">
        <f>$E$95</f>
        <v>LOSUNARSPÁ: SVIÐSMYND BYGGÐ Á AÐGERÐUM STJÓRNVALDA</v>
      </c>
      <c r="F211" s="648"/>
      <c r="G211" s="648"/>
      <c r="H211" s="648"/>
      <c r="I211" s="648"/>
      <c r="J211" s="648"/>
      <c r="K211" s="648"/>
      <c r="L211" s="648"/>
      <c r="M211" s="648"/>
      <c r="N211" s="648"/>
      <c r="O211" s="648"/>
      <c r="P211" s="648"/>
      <c r="Q211" s="648"/>
      <c r="R211" s="648"/>
      <c r="S211" s="648"/>
      <c r="T211" s="648"/>
      <c r="U211" s="648"/>
      <c r="V211" s="648"/>
      <c r="W211" s="648"/>
      <c r="X211" s="648"/>
      <c r="Y211" s="648"/>
      <c r="Z211" s="648"/>
      <c r="AA211" s="648"/>
      <c r="AB211" s="648"/>
      <c r="AC211" s="648"/>
      <c r="AD211" s="648"/>
      <c r="AE211" s="648"/>
      <c r="AF211" s="666"/>
      <c r="AI211" s="1052" t="str">
        <f>$AI$95</f>
        <v>EMISSION PROJECTIONS: GOVERNMENT POLICY-BASED SCENARIO</v>
      </c>
      <c r="AJ211" s="648"/>
      <c r="AK211" s="648"/>
      <c r="AL211" s="648"/>
      <c r="AM211" s="648"/>
      <c r="AN211" s="648"/>
      <c r="AO211" s="648"/>
      <c r="AP211" s="648"/>
      <c r="AQ211" s="648"/>
      <c r="AR211" s="648"/>
      <c r="AS211" s="648"/>
      <c r="AT211" s="648"/>
      <c r="AU211" s="648"/>
      <c r="AV211" s="648"/>
      <c r="AW211" s="648"/>
      <c r="AX211" s="648"/>
      <c r="AY211" s="648"/>
      <c r="AZ211" s="648"/>
      <c r="BA211" s="648"/>
      <c r="BB211" s="648"/>
      <c r="BC211" s="648"/>
    </row>
    <row r="212" spans="1:55" s="37" customFormat="1" ht="13.5" customHeight="1" x14ac:dyDescent="0.4">
      <c r="A212" s="47"/>
      <c r="B212" s="923"/>
      <c r="C212" s="923"/>
      <c r="D212" s="225" t="s">
        <v>45</v>
      </c>
      <c r="E212" s="226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663"/>
      <c r="X212" s="650"/>
      <c r="Y212" s="650"/>
      <c r="Z212" s="650"/>
      <c r="AA212" s="650"/>
      <c r="AB212" s="650"/>
      <c r="AC212" s="650"/>
      <c r="AD212" s="650"/>
      <c r="AE212" s="650"/>
      <c r="AF212" s="668"/>
      <c r="AG212" s="214"/>
      <c r="AH212" s="214"/>
      <c r="AI212" s="214"/>
      <c r="AJ212" s="650"/>
      <c r="AK212" s="650"/>
      <c r="AL212" s="650"/>
      <c r="AM212" s="652"/>
      <c r="AN212" s="350"/>
      <c r="AO212" s="350"/>
      <c r="AP212" s="350"/>
      <c r="AQ212" s="350"/>
      <c r="AR212" s="350"/>
      <c r="AS212" s="350"/>
      <c r="AT212" s="350"/>
      <c r="AU212" s="350"/>
      <c r="AV212" s="350"/>
      <c r="AW212" s="350"/>
      <c r="AX212" s="350"/>
      <c r="AY212" s="350"/>
      <c r="AZ212" s="350"/>
      <c r="BA212" s="350"/>
      <c r="BB212" s="350"/>
      <c r="BC212" s="350"/>
    </row>
    <row r="213" spans="1:55" s="37" customFormat="1" ht="13.5" customHeight="1" x14ac:dyDescent="0.4">
      <c r="A213" s="47"/>
      <c r="B213" s="923"/>
      <c r="C213" s="923"/>
      <c r="D213" s="225"/>
      <c r="E213" s="226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663"/>
      <c r="X213" s="650"/>
      <c r="Y213" s="650"/>
      <c r="Z213" s="650"/>
      <c r="AA213" s="650"/>
      <c r="AB213" s="650"/>
      <c r="AC213" s="650"/>
      <c r="AD213" s="650"/>
      <c r="AE213" s="650"/>
      <c r="AF213" s="668"/>
      <c r="AG213" s="214"/>
      <c r="AH213" s="214"/>
      <c r="AI213" s="214"/>
      <c r="AJ213" s="650"/>
      <c r="AK213" s="650"/>
      <c r="AL213" s="650"/>
      <c r="AM213" s="652"/>
      <c r="AN213" s="350"/>
      <c r="AO213" s="350"/>
      <c r="AP213" s="350"/>
      <c r="AQ213" s="350"/>
      <c r="AR213" s="350"/>
      <c r="AS213" s="350"/>
      <c r="AT213" s="350"/>
      <c r="AU213" s="350"/>
      <c r="AV213" s="350"/>
      <c r="AW213" s="350"/>
      <c r="AX213" s="350"/>
      <c r="AY213" s="350"/>
      <c r="AZ213" s="350"/>
      <c r="BA213" s="350"/>
      <c r="BB213" s="350"/>
      <c r="BC213" s="350"/>
    </row>
    <row r="214" spans="1:55" s="37" customFormat="1" ht="13.5" customHeight="1" x14ac:dyDescent="0.4">
      <c r="A214" s="47"/>
      <c r="B214" s="923"/>
      <c r="C214" s="923"/>
      <c r="D214" s="225"/>
      <c r="E214" s="226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663"/>
      <c r="X214" s="650"/>
      <c r="Y214" s="650"/>
      <c r="Z214" s="650"/>
      <c r="AA214" s="650"/>
      <c r="AB214" s="650"/>
      <c r="AC214" s="650"/>
      <c r="AD214" s="650"/>
      <c r="AE214" s="650"/>
      <c r="AF214" s="668"/>
      <c r="AG214" s="214"/>
      <c r="AH214" s="214"/>
      <c r="AI214" s="214"/>
      <c r="AJ214" s="650"/>
      <c r="AK214" s="650"/>
      <c r="AL214" s="650"/>
      <c r="AM214" s="652"/>
      <c r="AN214" s="350"/>
      <c r="AO214" s="350"/>
      <c r="AP214" s="350"/>
      <c r="AQ214" s="350"/>
      <c r="AR214" s="350"/>
      <c r="AS214" s="350"/>
      <c r="AT214" s="350"/>
      <c r="AU214" s="350"/>
      <c r="AV214" s="350"/>
      <c r="AW214" s="350"/>
      <c r="AX214" s="350"/>
      <c r="AY214" s="350"/>
      <c r="AZ214" s="350"/>
      <c r="BA214" s="350"/>
      <c r="BB214" s="350"/>
      <c r="BC214" s="350"/>
    </row>
    <row r="215" spans="1:55" s="37" customFormat="1" ht="13.5" customHeight="1" x14ac:dyDescent="0.4">
      <c r="A215" s="47"/>
      <c r="B215" s="923"/>
      <c r="C215" s="923"/>
      <c r="D215" s="225"/>
      <c r="E215" s="226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663"/>
      <c r="X215" s="650"/>
      <c r="Y215" s="650"/>
      <c r="Z215" s="650"/>
      <c r="AA215" s="650"/>
      <c r="AB215" s="650"/>
      <c r="AC215" s="650"/>
      <c r="AD215" s="650"/>
      <c r="AE215" s="650"/>
      <c r="AF215" s="668"/>
      <c r="AG215" s="214"/>
      <c r="AH215" s="214"/>
      <c r="AI215" s="214"/>
      <c r="AJ215" s="650"/>
      <c r="AK215" s="650"/>
      <c r="AL215" s="650"/>
      <c r="AM215" s="652"/>
      <c r="AN215" s="350"/>
      <c r="AO215" s="350"/>
      <c r="AP215" s="350"/>
      <c r="AQ215" s="350"/>
      <c r="AR215" s="350"/>
      <c r="AS215" s="350"/>
      <c r="AT215" s="350"/>
      <c r="AU215" s="350"/>
      <c r="AV215" s="350"/>
      <c r="AW215" s="350"/>
      <c r="AX215" s="350"/>
      <c r="AY215" s="350"/>
      <c r="AZ215" s="350"/>
      <c r="BA215" s="350"/>
      <c r="BB215" s="350"/>
      <c r="BC215" s="350"/>
    </row>
    <row r="216" spans="1:55" s="37" customFormat="1" ht="13.5" customHeight="1" x14ac:dyDescent="0.4">
      <c r="A216" s="47"/>
      <c r="B216" s="923"/>
      <c r="C216" s="923"/>
      <c r="D216" s="225"/>
      <c r="E216" s="226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663"/>
      <c r="X216" s="650"/>
      <c r="Y216" s="650"/>
      <c r="Z216" s="650"/>
      <c r="AA216" s="650"/>
      <c r="AB216" s="650"/>
      <c r="AC216" s="650"/>
      <c r="AD216" s="650"/>
      <c r="AE216" s="650"/>
      <c r="AF216" s="668"/>
      <c r="AG216" s="214"/>
      <c r="AH216" s="214"/>
      <c r="AI216" s="214"/>
      <c r="AJ216" s="650"/>
      <c r="AK216" s="650"/>
      <c r="AL216" s="650"/>
      <c r="AM216" s="652"/>
      <c r="AN216" s="350"/>
      <c r="AO216" s="350"/>
      <c r="AP216" s="350"/>
      <c r="AQ216" s="350"/>
      <c r="AR216" s="350"/>
      <c r="AS216" s="350"/>
      <c r="AT216" s="350"/>
      <c r="AU216" s="350"/>
      <c r="AV216" s="350"/>
      <c r="AW216" s="350"/>
      <c r="AX216" s="350"/>
      <c r="AY216" s="350"/>
      <c r="AZ216" s="350"/>
      <c r="BA216" s="350"/>
      <c r="BB216" s="350"/>
      <c r="BC216" s="350"/>
    </row>
    <row r="217" spans="1:55" s="37" customFormat="1" ht="13.5" customHeight="1" x14ac:dyDescent="0.4">
      <c r="A217" s="47"/>
      <c r="B217" s="923"/>
      <c r="C217" s="923"/>
      <c r="D217" s="225"/>
      <c r="E217" s="226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663"/>
      <c r="X217" s="650"/>
      <c r="Y217" s="650"/>
      <c r="Z217" s="650"/>
      <c r="AA217" s="650"/>
      <c r="AB217" s="650"/>
      <c r="AC217" s="650"/>
      <c r="AD217" s="650"/>
      <c r="AE217" s="650"/>
      <c r="AF217" s="668"/>
      <c r="AG217" s="214"/>
      <c r="AH217" s="214"/>
      <c r="AI217" s="214"/>
      <c r="AJ217" s="650"/>
      <c r="AK217" s="650"/>
      <c r="AL217" s="650"/>
      <c r="AM217" s="652"/>
      <c r="AN217" s="350"/>
      <c r="AO217" s="350"/>
      <c r="AP217" s="350"/>
      <c r="AQ217" s="350"/>
      <c r="AR217" s="350"/>
      <c r="AS217" s="350"/>
      <c r="AT217" s="350"/>
      <c r="AU217" s="350"/>
      <c r="AV217" s="350"/>
      <c r="AW217" s="350"/>
      <c r="AX217" s="350"/>
      <c r="AY217" s="350"/>
      <c r="AZ217" s="350"/>
      <c r="BA217" s="350"/>
      <c r="BB217" s="350"/>
      <c r="BC217" s="350"/>
    </row>
    <row r="218" spans="1:55" s="37" customFormat="1" ht="13.5" customHeight="1" x14ac:dyDescent="0.4">
      <c r="A218" s="47"/>
      <c r="B218" s="923"/>
      <c r="C218" s="923"/>
      <c r="D218" s="225"/>
      <c r="E218" s="226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663"/>
      <c r="X218" s="650"/>
      <c r="Y218" s="650"/>
      <c r="Z218" s="650"/>
      <c r="AA218" s="650"/>
      <c r="AB218" s="650"/>
      <c r="AC218" s="650"/>
      <c r="AD218" s="650"/>
      <c r="AE218" s="650"/>
      <c r="AF218" s="668"/>
      <c r="AG218" s="214"/>
      <c r="AH218" s="214"/>
      <c r="AI218" s="214"/>
      <c r="AJ218" s="650"/>
      <c r="AK218" s="650"/>
      <c r="AL218" s="650"/>
      <c r="AM218" s="652"/>
      <c r="AN218" s="350"/>
      <c r="AO218" s="350"/>
      <c r="AP218" s="350"/>
      <c r="AQ218" s="350"/>
      <c r="AR218" s="350"/>
      <c r="AS218" s="350"/>
      <c r="AT218" s="350"/>
      <c r="AU218" s="350"/>
      <c r="AV218" s="350"/>
      <c r="AW218" s="350"/>
      <c r="AX218" s="350"/>
      <c r="AY218" s="350"/>
      <c r="AZ218" s="350"/>
      <c r="BA218" s="350"/>
      <c r="BB218" s="350"/>
      <c r="BC218" s="350"/>
    </row>
    <row r="219" spans="1:55" s="37" customFormat="1" ht="13.5" customHeight="1" x14ac:dyDescent="0.4">
      <c r="A219" s="47"/>
      <c r="B219" s="923"/>
      <c r="C219" s="923"/>
      <c r="D219" s="225"/>
      <c r="E219" s="226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663"/>
      <c r="X219" s="650"/>
      <c r="Y219" s="650"/>
      <c r="Z219" s="650"/>
      <c r="AA219" s="650"/>
      <c r="AB219" s="650"/>
      <c r="AC219" s="650"/>
      <c r="AD219" s="650"/>
      <c r="AE219" s="650"/>
      <c r="AF219" s="668"/>
      <c r="AG219" s="214"/>
      <c r="AH219" s="214"/>
      <c r="AI219" s="214"/>
      <c r="AJ219" s="650"/>
      <c r="AK219" s="650"/>
      <c r="AL219" s="650"/>
      <c r="AM219" s="652"/>
      <c r="AN219" s="350"/>
      <c r="AO219" s="350"/>
      <c r="AP219" s="350"/>
      <c r="AQ219" s="350"/>
      <c r="AR219" s="350"/>
      <c r="AS219" s="350"/>
      <c r="AT219" s="350"/>
      <c r="AU219" s="350"/>
      <c r="AV219" s="350"/>
      <c r="AW219" s="350"/>
      <c r="AX219" s="350"/>
      <c r="AY219" s="350"/>
      <c r="AZ219" s="350"/>
      <c r="BA219" s="350"/>
      <c r="BB219" s="350"/>
      <c r="BC219" s="350"/>
    </row>
    <row r="220" spans="1:55" s="37" customFormat="1" ht="13.5" customHeight="1" x14ac:dyDescent="0.4">
      <c r="A220" s="47"/>
      <c r="B220" s="923"/>
      <c r="C220" s="923"/>
      <c r="D220" s="225"/>
      <c r="E220" s="226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663"/>
      <c r="X220" s="650"/>
      <c r="Y220" s="650"/>
      <c r="Z220" s="650"/>
      <c r="AA220" s="650"/>
      <c r="AB220" s="650"/>
      <c r="AC220" s="650"/>
      <c r="AD220" s="650"/>
      <c r="AE220" s="650"/>
      <c r="AF220" s="668"/>
      <c r="AG220" s="214"/>
      <c r="AH220" s="214"/>
      <c r="AI220" s="214"/>
      <c r="AJ220" s="650"/>
      <c r="AK220" s="650"/>
      <c r="AL220" s="650"/>
      <c r="AM220" s="652"/>
      <c r="AN220" s="350"/>
      <c r="AO220" s="350"/>
      <c r="AP220" s="350"/>
      <c r="AQ220" s="350"/>
      <c r="AR220" s="350"/>
      <c r="AS220" s="350"/>
      <c r="AT220" s="350"/>
      <c r="AU220" s="350"/>
      <c r="AV220" s="350"/>
      <c r="AW220" s="350"/>
      <c r="AX220" s="350"/>
      <c r="AY220" s="350"/>
      <c r="AZ220" s="350"/>
      <c r="BA220" s="350"/>
      <c r="BB220" s="350"/>
      <c r="BC220" s="350"/>
    </row>
    <row r="221" spans="1:55" s="37" customFormat="1" ht="13.5" customHeight="1" x14ac:dyDescent="0.4">
      <c r="A221" s="47"/>
      <c r="B221" s="923"/>
      <c r="C221" s="923"/>
      <c r="D221" s="225"/>
      <c r="E221" s="226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663"/>
      <c r="X221" s="650"/>
      <c r="Y221" s="650"/>
      <c r="Z221" s="650"/>
      <c r="AA221" s="650"/>
      <c r="AB221" s="650"/>
      <c r="AC221" s="650"/>
      <c r="AD221" s="650"/>
      <c r="AE221" s="650"/>
      <c r="AF221" s="668"/>
      <c r="AG221" s="214"/>
      <c r="AH221" s="214"/>
      <c r="AI221" s="214"/>
      <c r="AJ221" s="650"/>
      <c r="AK221" s="650"/>
      <c r="AL221" s="650"/>
      <c r="AM221" s="652"/>
      <c r="AN221" s="350"/>
      <c r="AO221" s="350"/>
      <c r="AP221" s="350"/>
      <c r="AQ221" s="350"/>
      <c r="AR221" s="350"/>
      <c r="AS221" s="350"/>
      <c r="AT221" s="350"/>
      <c r="AU221" s="350"/>
      <c r="AV221" s="350"/>
      <c r="AW221" s="350"/>
      <c r="AX221" s="350"/>
      <c r="AY221" s="350"/>
      <c r="AZ221" s="350"/>
      <c r="BA221" s="350"/>
      <c r="BB221" s="350"/>
      <c r="BC221" s="350"/>
    </row>
    <row r="222" spans="1:55" s="37" customFormat="1" ht="13.5" customHeight="1" x14ac:dyDescent="0.4">
      <c r="A222" s="47"/>
      <c r="B222" s="923"/>
      <c r="C222" s="923"/>
      <c r="D222" s="225"/>
      <c r="E222" s="226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663"/>
      <c r="X222" s="650"/>
      <c r="Y222" s="650"/>
      <c r="Z222" s="650"/>
      <c r="AA222" s="650"/>
      <c r="AB222" s="650"/>
      <c r="AC222" s="650"/>
      <c r="AD222" s="650"/>
      <c r="AE222" s="650"/>
      <c r="AF222" s="668"/>
      <c r="AG222" s="214"/>
      <c r="AH222" s="214"/>
      <c r="AI222" s="214"/>
      <c r="AJ222" s="650"/>
      <c r="AK222" s="650"/>
      <c r="AL222" s="650"/>
      <c r="AM222" s="652"/>
      <c r="AN222" s="350"/>
      <c r="AO222" s="350"/>
      <c r="AP222" s="350"/>
      <c r="AQ222" s="350"/>
      <c r="AR222" s="350"/>
      <c r="AS222" s="350"/>
      <c r="AT222" s="350"/>
      <c r="AU222" s="350"/>
      <c r="AV222" s="350"/>
      <c r="AW222" s="350"/>
      <c r="AX222" s="350"/>
      <c r="AY222" s="350"/>
      <c r="AZ222" s="350"/>
      <c r="BA222" s="350"/>
      <c r="BB222" s="350"/>
      <c r="BC222" s="350"/>
    </row>
    <row r="223" spans="1:55" s="37" customFormat="1" ht="13.5" customHeight="1" x14ac:dyDescent="0.4">
      <c r="A223" s="47"/>
      <c r="B223" s="923"/>
      <c r="C223" s="923"/>
      <c r="D223" s="225"/>
      <c r="E223" s="226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663"/>
      <c r="X223" s="650"/>
      <c r="Y223" s="650"/>
      <c r="Z223" s="650"/>
      <c r="AA223" s="650"/>
      <c r="AB223" s="650"/>
      <c r="AC223" s="650"/>
      <c r="AD223" s="650"/>
      <c r="AE223" s="650"/>
      <c r="AF223" s="668"/>
      <c r="AG223" s="214"/>
      <c r="AH223" s="214"/>
      <c r="AI223" s="214"/>
      <c r="AJ223" s="650"/>
      <c r="AK223" s="650"/>
      <c r="AL223" s="650"/>
      <c r="AM223" s="652"/>
      <c r="AN223" s="350"/>
      <c r="AO223" s="350"/>
      <c r="AP223" s="350"/>
      <c r="AQ223" s="350"/>
      <c r="AR223" s="350"/>
      <c r="AS223" s="350"/>
      <c r="AT223" s="350"/>
      <c r="AU223" s="350"/>
      <c r="AV223" s="350"/>
      <c r="AW223" s="350"/>
      <c r="AX223" s="350"/>
      <c r="AY223" s="350"/>
      <c r="AZ223" s="350"/>
      <c r="BA223" s="350"/>
      <c r="BB223" s="350"/>
      <c r="BC223" s="350"/>
    </row>
    <row r="224" spans="1:55" s="37" customFormat="1" ht="13.5" customHeight="1" x14ac:dyDescent="0.4">
      <c r="A224" s="47"/>
      <c r="B224" s="923"/>
      <c r="C224" s="923"/>
      <c r="D224" s="225"/>
      <c r="E224" s="226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663"/>
      <c r="X224" s="650"/>
      <c r="Y224" s="650"/>
      <c r="Z224" s="650"/>
      <c r="AA224" s="650"/>
      <c r="AB224" s="650"/>
      <c r="AC224" s="650"/>
      <c r="AD224" s="650"/>
      <c r="AE224" s="650"/>
      <c r="AF224" s="668"/>
      <c r="AG224" s="214"/>
      <c r="AH224" s="214"/>
      <c r="AI224" s="214"/>
      <c r="AJ224" s="650"/>
      <c r="AK224" s="650"/>
      <c r="AL224" s="650"/>
      <c r="AM224" s="652"/>
      <c r="AN224" s="350"/>
      <c r="AO224" s="350"/>
      <c r="AP224" s="350"/>
      <c r="AQ224" s="350"/>
      <c r="AR224" s="350"/>
      <c r="AS224" s="350"/>
      <c r="AT224" s="350"/>
      <c r="AU224" s="350"/>
      <c r="AV224" s="350"/>
      <c r="AW224" s="350"/>
      <c r="AX224" s="350"/>
      <c r="AY224" s="350"/>
      <c r="AZ224" s="350"/>
      <c r="BA224" s="350"/>
      <c r="BB224" s="350"/>
      <c r="BC224" s="350"/>
    </row>
    <row r="225" spans="1:55" s="37" customFormat="1" ht="13.5" customHeight="1" x14ac:dyDescent="0.4">
      <c r="A225" s="47"/>
      <c r="B225" s="923"/>
      <c r="C225" s="923"/>
      <c r="D225" s="225"/>
      <c r="E225" s="226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663"/>
      <c r="X225" s="650"/>
      <c r="Y225" s="650"/>
      <c r="Z225" s="650"/>
      <c r="AA225" s="650"/>
      <c r="AB225" s="650"/>
      <c r="AC225" s="650"/>
      <c r="AD225" s="650"/>
      <c r="AE225" s="650"/>
      <c r="AF225" s="668"/>
      <c r="AG225" s="214"/>
      <c r="AH225" s="214"/>
      <c r="AI225" s="214"/>
      <c r="AJ225" s="650"/>
      <c r="AK225" s="650"/>
      <c r="AL225" s="650"/>
      <c r="AM225" s="652"/>
      <c r="AN225" s="350"/>
      <c r="AO225" s="350"/>
      <c r="AP225" s="350"/>
      <c r="AQ225" s="350"/>
      <c r="AR225" s="350"/>
      <c r="AS225" s="350"/>
      <c r="AT225" s="350"/>
      <c r="AU225" s="350"/>
      <c r="AV225" s="350"/>
      <c r="AW225" s="350"/>
      <c r="AX225" s="350"/>
      <c r="AY225" s="350"/>
      <c r="AZ225" s="350"/>
      <c r="BA225" s="350"/>
      <c r="BB225" s="350"/>
      <c r="BC225" s="350"/>
    </row>
    <row r="226" spans="1:55" s="37" customFormat="1" ht="13.5" customHeight="1" x14ac:dyDescent="0.4">
      <c r="A226" s="47"/>
      <c r="B226" s="923"/>
      <c r="C226" s="923"/>
      <c r="D226" s="225"/>
      <c r="E226" s="226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663"/>
      <c r="X226" s="650"/>
      <c r="Y226" s="650"/>
      <c r="Z226" s="650"/>
      <c r="AA226" s="650"/>
      <c r="AB226" s="650"/>
      <c r="AC226" s="650"/>
      <c r="AD226" s="650"/>
      <c r="AE226" s="650"/>
      <c r="AF226" s="668"/>
      <c r="AG226" s="214"/>
      <c r="AH226" s="214"/>
      <c r="AI226" s="214"/>
      <c r="AJ226" s="650"/>
      <c r="AK226" s="650"/>
      <c r="AL226" s="650"/>
      <c r="AM226" s="652"/>
      <c r="AN226" s="350"/>
      <c r="AO226" s="350"/>
      <c r="AP226" s="350"/>
      <c r="AQ226" s="350"/>
      <c r="AR226" s="350"/>
      <c r="AS226" s="350"/>
      <c r="AT226" s="350"/>
      <c r="AU226" s="350"/>
      <c r="AV226" s="350"/>
      <c r="AW226" s="350"/>
      <c r="AX226" s="350"/>
      <c r="AY226" s="350"/>
      <c r="AZ226" s="350"/>
      <c r="BA226" s="350"/>
      <c r="BB226" s="350"/>
      <c r="BC226" s="350"/>
    </row>
    <row r="227" spans="1:55" s="37" customFormat="1" ht="13.5" customHeight="1" x14ac:dyDescent="0.4">
      <c r="A227" s="47"/>
      <c r="B227" s="923"/>
      <c r="C227" s="923"/>
      <c r="D227" s="225"/>
      <c r="E227" s="226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663"/>
      <c r="X227" s="650"/>
      <c r="Y227" s="650"/>
      <c r="Z227" s="650"/>
      <c r="AA227" s="650"/>
      <c r="AB227" s="650"/>
      <c r="AC227" s="650"/>
      <c r="AD227" s="650"/>
      <c r="AE227" s="650"/>
      <c r="AF227" s="668"/>
      <c r="AG227" s="214"/>
      <c r="AH227" s="214"/>
      <c r="AI227" s="214"/>
      <c r="AJ227" s="650"/>
      <c r="AK227" s="650"/>
      <c r="AL227" s="650"/>
      <c r="AM227" s="652"/>
      <c r="AN227" s="350"/>
      <c r="AO227" s="350"/>
      <c r="AP227" s="350"/>
      <c r="AQ227" s="350"/>
      <c r="AR227" s="350"/>
      <c r="AS227" s="350"/>
      <c r="AT227" s="350"/>
      <c r="AU227" s="350"/>
      <c r="AV227" s="350"/>
      <c r="AW227" s="350"/>
      <c r="AX227" s="350"/>
      <c r="AY227" s="350"/>
      <c r="AZ227" s="350"/>
      <c r="BA227" s="350"/>
      <c r="BB227" s="350"/>
      <c r="BC227" s="350"/>
    </row>
    <row r="228" spans="1:55" s="37" customFormat="1" ht="13.5" customHeight="1" x14ac:dyDescent="0.4">
      <c r="A228" s="47"/>
      <c r="B228" s="923"/>
      <c r="C228" s="923"/>
      <c r="D228" s="225"/>
      <c r="E228" s="226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663"/>
      <c r="X228" s="650"/>
      <c r="Y228" s="650"/>
      <c r="Z228" s="650"/>
      <c r="AA228" s="650"/>
      <c r="AB228" s="650"/>
      <c r="AC228" s="650"/>
      <c r="AD228" s="650"/>
      <c r="AE228" s="650"/>
      <c r="AF228" s="668"/>
      <c r="AG228" s="214"/>
      <c r="AH228" s="214"/>
      <c r="AI228" s="214"/>
      <c r="AJ228" s="650"/>
      <c r="AK228" s="650"/>
      <c r="AL228" s="650"/>
      <c r="AM228" s="652"/>
      <c r="AN228" s="350"/>
      <c r="AO228" s="350"/>
      <c r="AP228" s="350"/>
      <c r="AQ228" s="350"/>
      <c r="AR228" s="350"/>
      <c r="AS228" s="350"/>
      <c r="AT228" s="350"/>
      <c r="AU228" s="350"/>
      <c r="AV228" s="350"/>
      <c r="AW228" s="350"/>
      <c r="AX228" s="350"/>
      <c r="AY228" s="350"/>
      <c r="AZ228" s="350"/>
      <c r="BA228" s="350"/>
      <c r="BB228" s="350"/>
      <c r="BC228" s="350"/>
    </row>
    <row r="229" spans="1:55" s="37" customFormat="1" ht="13.5" customHeight="1" x14ac:dyDescent="0.4">
      <c r="A229" s="47"/>
      <c r="B229" s="923"/>
      <c r="C229" s="923"/>
      <c r="D229" s="225"/>
      <c r="E229" s="226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663"/>
      <c r="X229" s="650"/>
      <c r="Y229" s="650"/>
      <c r="Z229" s="650"/>
      <c r="AA229" s="650"/>
      <c r="AB229" s="650"/>
      <c r="AC229" s="650"/>
      <c r="AD229" s="650"/>
      <c r="AE229" s="650"/>
      <c r="AF229" s="668"/>
      <c r="AG229" s="214"/>
      <c r="AH229" s="214"/>
      <c r="AI229" s="214"/>
      <c r="AJ229" s="650"/>
      <c r="AK229" s="650"/>
      <c r="AL229" s="650"/>
      <c r="AM229" s="652"/>
      <c r="AN229" s="350"/>
      <c r="AO229" s="350"/>
      <c r="AP229" s="350"/>
      <c r="AQ229" s="350"/>
      <c r="AR229" s="350"/>
      <c r="AS229" s="350"/>
      <c r="AT229" s="350"/>
      <c r="AU229" s="350"/>
      <c r="AV229" s="350"/>
      <c r="AW229" s="350"/>
      <c r="AX229" s="350"/>
      <c r="AY229" s="350"/>
      <c r="AZ229" s="350"/>
      <c r="BA229" s="350"/>
      <c r="BB229" s="350"/>
      <c r="BC229" s="350"/>
    </row>
    <row r="230" spans="1:55" s="37" customFormat="1" ht="13.5" customHeight="1" x14ac:dyDescent="0.4">
      <c r="A230" s="47"/>
      <c r="B230" s="923"/>
      <c r="C230" s="923"/>
      <c r="D230" s="225"/>
      <c r="E230" s="226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663"/>
      <c r="X230" s="650"/>
      <c r="Y230" s="650"/>
      <c r="Z230" s="650"/>
      <c r="AA230" s="650"/>
      <c r="AB230" s="650"/>
      <c r="AC230" s="650"/>
      <c r="AD230" s="650"/>
      <c r="AE230" s="650"/>
      <c r="AF230" s="668"/>
      <c r="AG230" s="214"/>
      <c r="AH230" s="214"/>
      <c r="AI230" s="214"/>
      <c r="AJ230" s="650"/>
      <c r="AK230" s="650"/>
      <c r="AL230" s="650"/>
      <c r="AM230" s="652"/>
      <c r="AN230" s="350"/>
      <c r="AO230" s="350"/>
      <c r="AP230" s="350"/>
      <c r="AQ230" s="350"/>
      <c r="AR230" s="350"/>
      <c r="AS230" s="350"/>
      <c r="AT230" s="350"/>
      <c r="AU230" s="350"/>
      <c r="AV230" s="350"/>
      <c r="AW230" s="350"/>
      <c r="AX230" s="350"/>
      <c r="AY230" s="350"/>
      <c r="AZ230" s="350"/>
      <c r="BA230" s="350"/>
      <c r="BB230" s="350"/>
      <c r="BC230" s="350"/>
    </row>
    <row r="231" spans="1:55" s="37" customFormat="1" ht="13.5" customHeight="1" x14ac:dyDescent="0.4">
      <c r="A231" s="47"/>
      <c r="B231" s="923"/>
      <c r="C231" s="923"/>
      <c r="D231" s="225"/>
      <c r="E231" s="226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663"/>
      <c r="X231" s="650"/>
      <c r="Y231" s="650"/>
      <c r="Z231" s="650"/>
      <c r="AA231" s="650"/>
      <c r="AB231" s="650"/>
      <c r="AC231" s="650"/>
      <c r="AD231" s="650"/>
      <c r="AE231" s="650"/>
      <c r="AF231" s="668"/>
      <c r="AG231" s="214"/>
      <c r="AH231" s="214"/>
      <c r="AI231" s="214"/>
      <c r="AJ231" s="650"/>
      <c r="AK231" s="650"/>
      <c r="AL231" s="650"/>
      <c r="AM231" s="652"/>
      <c r="AN231" s="350"/>
      <c r="AO231" s="350"/>
      <c r="AP231" s="350"/>
      <c r="AQ231" s="350"/>
      <c r="AR231" s="350"/>
      <c r="AS231" s="350"/>
      <c r="AT231" s="350"/>
      <c r="AU231" s="350"/>
      <c r="AV231" s="350"/>
      <c r="AW231" s="350"/>
      <c r="AX231" s="350"/>
      <c r="AY231" s="350"/>
      <c r="AZ231" s="350"/>
      <c r="BA231" s="350"/>
      <c r="BB231" s="350"/>
      <c r="BC231" s="350"/>
    </row>
    <row r="232" spans="1:55" s="37" customFormat="1" ht="13.5" customHeight="1" x14ac:dyDescent="0.4">
      <c r="A232" s="47"/>
      <c r="B232" s="923"/>
      <c r="C232" s="923"/>
      <c r="D232" s="225"/>
      <c r="E232" s="226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663"/>
      <c r="X232" s="650"/>
      <c r="Y232" s="650"/>
      <c r="Z232" s="650"/>
      <c r="AA232" s="650"/>
      <c r="AB232" s="650"/>
      <c r="AC232" s="650"/>
      <c r="AD232" s="650"/>
      <c r="AE232" s="650"/>
      <c r="AF232" s="668"/>
      <c r="AG232" s="214"/>
      <c r="AH232" s="214"/>
      <c r="AI232" s="214"/>
      <c r="AJ232" s="650"/>
      <c r="AK232" s="650"/>
      <c r="AL232" s="650"/>
      <c r="AM232" s="652"/>
      <c r="AN232" s="350"/>
      <c r="AO232" s="350"/>
      <c r="AP232" s="350"/>
      <c r="AQ232" s="350"/>
      <c r="AR232" s="350"/>
      <c r="AS232" s="350"/>
      <c r="AT232" s="350"/>
      <c r="AU232" s="350"/>
      <c r="AV232" s="350"/>
      <c r="AW232" s="350"/>
      <c r="AX232" s="350"/>
      <c r="AY232" s="350"/>
      <c r="AZ232" s="350"/>
      <c r="BA232" s="350"/>
      <c r="BB232" s="350"/>
      <c r="BC232" s="350"/>
    </row>
    <row r="233" spans="1:55" s="37" customFormat="1" ht="13.5" customHeight="1" x14ac:dyDescent="0.4">
      <c r="A233" s="47"/>
      <c r="B233" s="923"/>
      <c r="C233" s="923"/>
      <c r="D233" s="225"/>
      <c r="E233" s="226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663"/>
      <c r="X233" s="650"/>
      <c r="Y233" s="650"/>
      <c r="Z233" s="650"/>
      <c r="AA233" s="650"/>
      <c r="AB233" s="650"/>
      <c r="AC233" s="650"/>
      <c r="AD233" s="650"/>
      <c r="AE233" s="650"/>
      <c r="AF233" s="668"/>
      <c r="AG233" s="214"/>
      <c r="AH233" s="214"/>
      <c r="AI233" s="214"/>
      <c r="AJ233" s="650"/>
      <c r="AK233" s="650"/>
      <c r="AL233" s="650"/>
      <c r="AM233" s="652"/>
      <c r="AN233" s="350"/>
      <c r="AO233" s="350"/>
      <c r="AP233" s="350"/>
      <c r="AQ233" s="350"/>
      <c r="AR233" s="350"/>
      <c r="AS233" s="350"/>
      <c r="AT233" s="350"/>
      <c r="AU233" s="350"/>
      <c r="AV233" s="350"/>
      <c r="AW233" s="350"/>
      <c r="AX233" s="350"/>
      <c r="AY233" s="350"/>
      <c r="AZ233" s="350"/>
      <c r="BA233" s="350"/>
      <c r="BB233" s="350"/>
      <c r="BC233" s="350"/>
    </row>
    <row r="234" spans="1:55" s="37" customFormat="1" ht="13.5" customHeight="1" x14ac:dyDescent="0.4">
      <c r="A234" s="47"/>
      <c r="B234" s="923"/>
      <c r="C234" s="923"/>
      <c r="D234" s="225"/>
      <c r="E234" s="226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663"/>
      <c r="X234" s="650"/>
      <c r="Y234" s="650"/>
      <c r="Z234" s="650"/>
      <c r="AA234" s="650"/>
      <c r="AB234" s="650"/>
      <c r="AC234" s="650"/>
      <c r="AD234" s="650"/>
      <c r="AE234" s="650"/>
      <c r="AF234" s="668"/>
      <c r="AG234" s="214"/>
      <c r="AH234" s="214"/>
      <c r="AI234" s="214"/>
      <c r="AJ234" s="650"/>
      <c r="AK234" s="650"/>
      <c r="AL234" s="650"/>
      <c r="AM234" s="652"/>
      <c r="AN234" s="350"/>
      <c r="AO234" s="350"/>
      <c r="AP234" s="350"/>
      <c r="AQ234" s="350"/>
      <c r="AR234" s="350"/>
      <c r="AS234" s="350"/>
      <c r="AT234" s="350"/>
      <c r="AU234" s="350"/>
      <c r="AV234" s="350"/>
      <c r="AW234" s="350"/>
      <c r="AX234" s="350"/>
      <c r="AY234" s="350"/>
      <c r="AZ234" s="350"/>
      <c r="BA234" s="350"/>
      <c r="BB234" s="350"/>
      <c r="BC234" s="350"/>
    </row>
    <row r="235" spans="1:55" s="37" customFormat="1" ht="13.5" customHeight="1" x14ac:dyDescent="0.4">
      <c r="A235" s="47"/>
      <c r="B235" s="923"/>
      <c r="C235" s="923"/>
      <c r="D235" s="225"/>
      <c r="E235" s="226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663"/>
      <c r="X235" s="650"/>
      <c r="Y235" s="650"/>
      <c r="Z235" s="650"/>
      <c r="AA235" s="650"/>
      <c r="AB235" s="650"/>
      <c r="AC235" s="650"/>
      <c r="AD235" s="650"/>
      <c r="AE235" s="650"/>
      <c r="AF235" s="668"/>
      <c r="AG235" s="214"/>
      <c r="AH235" s="214"/>
      <c r="AI235" s="214"/>
      <c r="AJ235" s="650"/>
      <c r="AK235" s="650"/>
      <c r="AL235" s="650"/>
      <c r="AM235" s="652"/>
      <c r="AN235" s="350"/>
      <c r="AO235" s="350"/>
      <c r="AP235" s="350"/>
      <c r="AQ235" s="350"/>
      <c r="AR235" s="350"/>
      <c r="AS235" s="350"/>
      <c r="AT235" s="350"/>
      <c r="AU235" s="350"/>
      <c r="AV235" s="350"/>
      <c r="AW235" s="350"/>
      <c r="AX235" s="350"/>
      <c r="AY235" s="350"/>
      <c r="AZ235" s="350"/>
      <c r="BA235" s="350"/>
      <c r="BB235" s="350"/>
      <c r="BC235" s="350"/>
    </row>
    <row r="236" spans="1:55" s="37" customFormat="1" ht="13.5" customHeight="1" x14ac:dyDescent="0.4">
      <c r="A236" s="47"/>
      <c r="B236" s="923"/>
      <c r="C236" s="923"/>
      <c r="D236" s="225"/>
      <c r="E236" s="226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663"/>
      <c r="X236" s="650"/>
      <c r="Y236" s="650"/>
      <c r="Z236" s="650"/>
      <c r="AA236" s="650"/>
      <c r="AB236" s="650"/>
      <c r="AC236" s="650"/>
      <c r="AD236" s="650"/>
      <c r="AE236" s="650"/>
      <c r="AF236" s="668"/>
      <c r="AG236" s="214"/>
      <c r="AH236" s="214"/>
      <c r="AI236" s="214"/>
      <c r="AJ236" s="650"/>
      <c r="AK236" s="650"/>
      <c r="AL236" s="650"/>
      <c r="AM236" s="652"/>
      <c r="AN236" s="350"/>
      <c r="AO236" s="350"/>
      <c r="AP236" s="350"/>
      <c r="AQ236" s="350"/>
      <c r="AR236" s="350"/>
      <c r="AS236" s="350"/>
      <c r="AT236" s="350"/>
      <c r="AU236" s="350"/>
      <c r="AV236" s="350"/>
      <c r="AW236" s="350"/>
      <c r="AX236" s="350"/>
      <c r="AY236" s="350"/>
      <c r="AZ236" s="350"/>
      <c r="BA236" s="350"/>
      <c r="BB236" s="350"/>
      <c r="BC236" s="350"/>
    </row>
    <row r="237" spans="1:55" s="37" customFormat="1" ht="13.5" customHeight="1" x14ac:dyDescent="0.4">
      <c r="A237" s="47"/>
      <c r="B237" s="923"/>
      <c r="C237" s="923"/>
      <c r="D237" s="225"/>
      <c r="E237" s="226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663"/>
      <c r="X237" s="650"/>
      <c r="Y237" s="650"/>
      <c r="Z237" s="650"/>
      <c r="AA237" s="650"/>
      <c r="AB237" s="650"/>
      <c r="AC237" s="650"/>
      <c r="AD237" s="650"/>
      <c r="AE237" s="650"/>
      <c r="AF237" s="668"/>
      <c r="AG237" s="214"/>
      <c r="AH237" s="214"/>
      <c r="AI237" s="214"/>
      <c r="AJ237" s="650"/>
      <c r="AK237" s="650"/>
      <c r="AL237" s="650"/>
      <c r="AM237" s="652"/>
      <c r="AN237" s="350"/>
      <c r="AO237" s="350"/>
      <c r="AP237" s="350"/>
      <c r="AQ237" s="350"/>
      <c r="AR237" s="350"/>
      <c r="AS237" s="350"/>
      <c r="AT237" s="350"/>
      <c r="AU237" s="350"/>
      <c r="AV237" s="350"/>
      <c r="AW237" s="350"/>
      <c r="AX237" s="350"/>
      <c r="AY237" s="350"/>
      <c r="AZ237" s="350"/>
      <c r="BA237" s="350"/>
      <c r="BB237" s="350"/>
      <c r="BC237" s="350"/>
    </row>
    <row r="238" spans="1:55" s="37" customFormat="1" ht="13.5" customHeight="1" x14ac:dyDescent="0.4">
      <c r="A238" s="47"/>
      <c r="B238" s="923"/>
      <c r="C238" s="923"/>
      <c r="D238" s="225"/>
      <c r="E238" s="226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663"/>
      <c r="X238" s="650"/>
      <c r="Y238" s="650"/>
      <c r="Z238" s="650"/>
      <c r="AA238" s="650"/>
      <c r="AB238" s="650"/>
      <c r="AC238" s="650"/>
      <c r="AD238" s="650"/>
      <c r="AE238" s="650"/>
      <c r="AF238" s="668"/>
      <c r="AG238" s="214"/>
      <c r="AH238" s="214"/>
      <c r="AI238" s="214"/>
      <c r="AJ238" s="650"/>
      <c r="AK238" s="650"/>
      <c r="AL238" s="650"/>
      <c r="AM238" s="652"/>
      <c r="AN238" s="350"/>
      <c r="AO238" s="350"/>
      <c r="AP238" s="350"/>
      <c r="AQ238" s="350"/>
      <c r="AR238" s="350"/>
      <c r="AS238" s="350"/>
      <c r="AT238" s="350"/>
      <c r="AU238" s="350"/>
      <c r="AV238" s="350"/>
      <c r="AW238" s="350"/>
      <c r="AX238" s="350"/>
      <c r="AY238" s="350"/>
      <c r="AZ238" s="350"/>
      <c r="BA238" s="350"/>
      <c r="BB238" s="350"/>
      <c r="BC238" s="350"/>
    </row>
    <row r="239" spans="1:55" s="37" customFormat="1" ht="13.5" customHeight="1" x14ac:dyDescent="0.4">
      <c r="A239" s="47"/>
      <c r="B239" s="923"/>
      <c r="C239" s="923"/>
      <c r="D239" s="225"/>
      <c r="E239" s="226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663"/>
      <c r="X239" s="650"/>
      <c r="Y239" s="650"/>
      <c r="Z239" s="650"/>
      <c r="AA239" s="650"/>
      <c r="AB239" s="650"/>
      <c r="AC239" s="650"/>
      <c r="AD239" s="650"/>
      <c r="AE239" s="650"/>
      <c r="AF239" s="668"/>
      <c r="AG239" s="214"/>
      <c r="AH239" s="214"/>
      <c r="AI239" s="214"/>
      <c r="AJ239" s="650"/>
      <c r="AK239" s="650"/>
      <c r="AL239" s="650"/>
      <c r="AM239" s="652"/>
      <c r="AN239" s="350"/>
      <c r="AO239" s="350"/>
      <c r="AP239" s="350"/>
      <c r="AQ239" s="350"/>
      <c r="AR239" s="350"/>
      <c r="AS239" s="350"/>
      <c r="AT239" s="350"/>
      <c r="AU239" s="350"/>
      <c r="AV239" s="350"/>
      <c r="AW239" s="350"/>
      <c r="AX239" s="350"/>
      <c r="AY239" s="350"/>
      <c r="AZ239" s="350"/>
      <c r="BA239" s="350"/>
      <c r="BB239" s="350"/>
      <c r="BC239" s="350"/>
    </row>
    <row r="240" spans="1:55" s="37" customFormat="1" ht="13.5" customHeight="1" x14ac:dyDescent="0.4">
      <c r="A240" s="47"/>
      <c r="B240" s="923"/>
      <c r="C240" s="923"/>
      <c r="D240" s="225"/>
      <c r="E240" s="226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663"/>
      <c r="X240" s="650"/>
      <c r="Y240" s="650"/>
      <c r="Z240" s="650"/>
      <c r="AA240" s="650"/>
      <c r="AB240" s="650"/>
      <c r="AC240" s="650"/>
      <c r="AD240" s="650"/>
      <c r="AE240" s="650"/>
      <c r="AF240" s="668"/>
      <c r="AG240" s="214"/>
      <c r="AH240" s="214"/>
      <c r="AI240" s="214"/>
      <c r="AJ240" s="650"/>
      <c r="AK240" s="650"/>
      <c r="AL240" s="650"/>
      <c r="AM240" s="652"/>
      <c r="AN240" s="350"/>
      <c r="AO240" s="350"/>
      <c r="AP240" s="350"/>
      <c r="AQ240" s="350"/>
      <c r="AR240" s="350"/>
      <c r="AS240" s="350"/>
      <c r="AT240" s="350"/>
      <c r="AU240" s="350"/>
      <c r="AV240" s="350"/>
      <c r="AW240" s="350"/>
      <c r="AX240" s="350"/>
      <c r="AY240" s="350"/>
      <c r="AZ240" s="350"/>
      <c r="BA240" s="350"/>
      <c r="BB240" s="350"/>
      <c r="BC240" s="350"/>
    </row>
    <row r="241" spans="1:55" s="37" customFormat="1" ht="13.5" customHeight="1" x14ac:dyDescent="0.4">
      <c r="A241" s="47"/>
      <c r="B241" s="923"/>
      <c r="C241" s="923"/>
      <c r="D241" s="225"/>
      <c r="E241" s="226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663"/>
      <c r="X241" s="650"/>
      <c r="Y241" s="650"/>
      <c r="Z241" s="650"/>
      <c r="AA241" s="650"/>
      <c r="AB241" s="650"/>
      <c r="AC241" s="650"/>
      <c r="AD241" s="650"/>
      <c r="AE241" s="650"/>
      <c r="AF241" s="668"/>
      <c r="AG241" s="214"/>
      <c r="AH241" s="214"/>
      <c r="AI241" s="214"/>
      <c r="AJ241" s="650"/>
      <c r="AK241" s="650"/>
      <c r="AL241" s="650"/>
      <c r="AM241" s="652"/>
      <c r="AN241" s="350"/>
      <c r="AO241" s="350"/>
      <c r="AP241" s="350"/>
      <c r="AQ241" s="350"/>
      <c r="AR241" s="350"/>
      <c r="AS241" s="350"/>
      <c r="AT241" s="350"/>
      <c r="AU241" s="350"/>
      <c r="AV241" s="350"/>
      <c r="AW241" s="350"/>
      <c r="AX241" s="350"/>
      <c r="AY241" s="350"/>
      <c r="AZ241" s="350"/>
      <c r="BA241" s="350"/>
      <c r="BB241" s="350"/>
      <c r="BC241" s="350"/>
    </row>
    <row r="242" spans="1:55" s="37" customFormat="1" ht="13.5" customHeight="1" x14ac:dyDescent="0.4">
      <c r="A242" s="47"/>
      <c r="B242" s="923"/>
      <c r="C242" s="923"/>
      <c r="D242" s="225"/>
      <c r="E242" s="226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663"/>
      <c r="X242" s="650"/>
      <c r="Y242" s="650"/>
      <c r="Z242" s="650"/>
      <c r="AA242" s="650"/>
      <c r="AB242" s="650"/>
      <c r="AC242" s="650"/>
      <c r="AD242" s="650"/>
      <c r="AE242" s="650"/>
      <c r="AF242" s="668"/>
      <c r="AG242" s="214"/>
      <c r="AH242" s="214"/>
      <c r="AI242" s="214"/>
      <c r="AJ242" s="650"/>
      <c r="AK242" s="650"/>
      <c r="AL242" s="650"/>
      <c r="AM242" s="652"/>
      <c r="AN242" s="350"/>
      <c r="AO242" s="350"/>
      <c r="AP242" s="350"/>
      <c r="AQ242" s="350"/>
      <c r="AR242" s="350"/>
      <c r="AS242" s="350"/>
      <c r="AT242" s="350"/>
      <c r="AU242" s="350"/>
      <c r="AV242" s="350"/>
      <c r="AW242" s="350"/>
      <c r="AX242" s="350"/>
      <c r="AY242" s="350"/>
      <c r="AZ242" s="350"/>
      <c r="BA242" s="350"/>
      <c r="BB242" s="350"/>
      <c r="BC242" s="350"/>
    </row>
    <row r="243" spans="1:55" s="48" customFormat="1" ht="82.5" customHeight="1" x14ac:dyDescent="0.4">
      <c r="A243" s="927"/>
      <c r="B243" s="927"/>
      <c r="C243" s="927"/>
      <c r="E243" s="947" t="s">
        <v>13</v>
      </c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177"/>
      <c r="AE243" s="177"/>
      <c r="AF243" s="671"/>
      <c r="AI243" s="48" t="s">
        <v>170</v>
      </c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77"/>
      <c r="AX243" s="177"/>
      <c r="AY243" s="177"/>
      <c r="AZ243" s="177"/>
      <c r="BA243" s="177"/>
      <c r="BB243" s="177"/>
      <c r="BC243" s="177"/>
    </row>
    <row r="244" spans="1:55" s="37" customFormat="1" x14ac:dyDescent="0.4">
      <c r="A244" s="115"/>
      <c r="B244" s="115"/>
      <c r="C244" s="115"/>
      <c r="D244" s="225" t="s">
        <v>45</v>
      </c>
      <c r="F244" s="350"/>
      <c r="G244" s="350"/>
      <c r="H244" s="221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  <c r="AA244" s="350"/>
      <c r="AB244" s="350"/>
      <c r="AC244" s="350"/>
      <c r="AD244" s="350"/>
      <c r="AE244" s="350"/>
      <c r="AF244" s="664"/>
      <c r="AJ244" s="350"/>
      <c r="AK244" s="350"/>
      <c r="AL244" s="350"/>
      <c r="AM244" s="350"/>
      <c r="AN244" s="350"/>
      <c r="AO244" s="350"/>
      <c r="AP244" s="350"/>
      <c r="AQ244" s="350"/>
      <c r="AR244" s="350"/>
      <c r="AS244" s="350"/>
      <c r="AT244" s="350"/>
      <c r="AU244" s="350"/>
      <c r="AV244" s="350"/>
      <c r="AW244" s="350"/>
      <c r="AX244" s="350"/>
      <c r="AY244" s="350"/>
      <c r="AZ244" s="350"/>
      <c r="BA244" s="350"/>
      <c r="BB244" s="350"/>
      <c r="BC244" s="350"/>
    </row>
    <row r="245" spans="1:55" ht="48" customHeight="1" x14ac:dyDescent="0.4">
      <c r="A245" s="115"/>
      <c r="B245" s="115"/>
      <c r="C245" s="115"/>
      <c r="D245" s="217"/>
      <c r="E245" s="1276" t="str">
        <f>"STAÐAN ÁRIÐ "&amp;$A$1</f>
        <v>STAÐAN ÁRIÐ 2024</v>
      </c>
      <c r="F245" s="780"/>
      <c r="G245" s="712"/>
      <c r="H245" s="712"/>
      <c r="I245" s="712"/>
      <c r="J245" s="712"/>
      <c r="K245" s="712"/>
      <c r="L245" s="712"/>
      <c r="M245" s="712"/>
      <c r="O245" s="1278" t="s">
        <v>365</v>
      </c>
      <c r="P245" s="1280" t="s">
        <v>374</v>
      </c>
      <c r="Q245" s="1281"/>
      <c r="R245" s="1281"/>
      <c r="S245" s="1281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I245" s="1276" t="str">
        <f>$AI$5</f>
        <v>2024 EMISSIONS</v>
      </c>
      <c r="AJ245" s="710"/>
      <c r="AK245" s="711"/>
      <c r="AL245" s="711"/>
      <c r="AM245" s="711"/>
      <c r="AN245" s="711"/>
      <c r="AO245" s="711"/>
      <c r="AP245" s="712"/>
      <c r="AQ245" s="711"/>
      <c r="AR245" s="209"/>
      <c r="AS245" s="1276" t="str">
        <f>$AS$5</f>
        <v>OUTLOOKS</v>
      </c>
      <c r="AT245" s="1280" t="str">
        <f>$AT$5</f>
        <v>Estimated change in emissions based on
With Existing Measures scenario</v>
      </c>
      <c r="AU245" s="1281"/>
      <c r="AV245" s="1281"/>
      <c r="AW245" s="1282"/>
      <c r="AX245" s="7"/>
      <c r="AY245" s="7"/>
      <c r="AZ245" s="7"/>
      <c r="BA245" s="7"/>
      <c r="BB245" s="7"/>
      <c r="BC245" s="7"/>
    </row>
    <row r="246" spans="1:55" s="37" customFormat="1" ht="17.399999999999999" x14ac:dyDescent="0.4">
      <c r="A246" s="115"/>
      <c r="B246" s="115"/>
      <c r="C246" s="115"/>
      <c r="D246" s="225" t="s">
        <v>45</v>
      </c>
      <c r="E246" s="1276"/>
      <c r="F246" s="1272" t="str">
        <f>"Losun "&amp;$A$1</f>
        <v>Losun 2024</v>
      </c>
      <c r="G246" s="1273"/>
      <c r="H246" s="1274" t="str">
        <f>"Breyting frá "&amp;$B$3</f>
        <v>Breyting frá 2023</v>
      </c>
      <c r="I246" s="1273"/>
      <c r="J246" s="1274" t="str">
        <f>"Breyting frá "&amp;$B$2</f>
        <v>Breyting frá 2005</v>
      </c>
      <c r="K246" s="1273"/>
      <c r="L246" s="1274" t="str">
        <f>"Breyting frá "&amp;$B$1</f>
        <v>Breyting frá 1990</v>
      </c>
      <c r="M246" s="1275"/>
      <c r="N246" s="221"/>
      <c r="O246" s="1278"/>
      <c r="P246" s="1274" t="s">
        <v>375</v>
      </c>
      <c r="Q246" s="1273"/>
      <c r="R246" s="1274" t="s">
        <v>376</v>
      </c>
      <c r="S246" s="1273"/>
      <c r="AF246" s="664"/>
      <c r="AI246" s="1276"/>
      <c r="AJ246" s="1272" t="str">
        <f>$AJ$6</f>
        <v>Emissions in 2023</v>
      </c>
      <c r="AK246" s="1273"/>
      <c r="AL246" s="1274" t="str">
        <f>$AL$6</f>
        <v>Change from 2022</v>
      </c>
      <c r="AM246" s="1273"/>
      <c r="AN246" s="1274" t="str">
        <f>$AN$6</f>
        <v>Change from 2005</v>
      </c>
      <c r="AO246" s="1273"/>
      <c r="AP246" s="1274" t="str">
        <f>$AP$6</f>
        <v>Change from 1990</v>
      </c>
      <c r="AQ246" s="1275"/>
      <c r="AR246" s="209"/>
      <c r="AS246" s="1276"/>
      <c r="AT246" s="1272" t="str">
        <f>$AT$6</f>
        <v>2030 compared to 2005</v>
      </c>
      <c r="AU246" s="1273"/>
      <c r="AV246" s="1274" t="str">
        <f>$AV$6</f>
        <v>2055 compared to 1990</v>
      </c>
      <c r="AW246" s="1273"/>
    </row>
    <row r="247" spans="1:55" ht="17.399999999999999" thickBot="1" x14ac:dyDescent="0.45">
      <c r="A247" s="115"/>
      <c r="D247" s="217" t="s">
        <v>45</v>
      </c>
      <c r="E247" s="1277"/>
      <c r="F247" s="689" t="s">
        <v>384</v>
      </c>
      <c r="G247" s="690" t="s">
        <v>4</v>
      </c>
      <c r="H247" s="689" t="str">
        <f>$F$7</f>
        <v>Þús. tonn CO₂-íg.</v>
      </c>
      <c r="I247" s="690" t="s">
        <v>4</v>
      </c>
      <c r="J247" s="689" t="str">
        <f>$F$7</f>
        <v>Þús. tonn CO₂-íg.</v>
      </c>
      <c r="K247" s="690" t="s">
        <v>4</v>
      </c>
      <c r="L247" s="689" t="str">
        <f>$F$7</f>
        <v>Þús. tonn CO₂-íg.</v>
      </c>
      <c r="M247" s="689" t="s">
        <v>4</v>
      </c>
      <c r="O247" s="1279"/>
      <c r="P247" s="689" t="str">
        <f>$F$7</f>
        <v>Þús. tonn CO₂-íg.</v>
      </c>
      <c r="Q247" s="690" t="s">
        <v>4</v>
      </c>
      <c r="R247" s="689" t="str">
        <f>$F$7</f>
        <v>Þús. tonn CO₂-íg.</v>
      </c>
      <c r="S247" s="689" t="s">
        <v>4</v>
      </c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I247" s="1277"/>
      <c r="AJ247" s="689" t="str">
        <f>$AJ$7</f>
        <v>Thousand tons CO₂e</v>
      </c>
      <c r="AK247" s="690" t="s">
        <v>4</v>
      </c>
      <c r="AL247" s="689" t="str">
        <f>$AJ$7</f>
        <v>Thousand tons CO₂e</v>
      </c>
      <c r="AM247" s="690" t="s">
        <v>4</v>
      </c>
      <c r="AN247" s="689" t="str">
        <f>$F$7</f>
        <v>Þús. tonn CO₂-íg.</v>
      </c>
      <c r="AO247" s="690" t="s">
        <v>4</v>
      </c>
      <c r="AP247" s="689" t="str">
        <f>$AJ$7</f>
        <v>Thousand tons CO₂e</v>
      </c>
      <c r="AQ247" s="689" t="s">
        <v>4</v>
      </c>
      <c r="AR247" s="209"/>
      <c r="AS247" s="1277"/>
      <c r="AT247" s="689" t="str">
        <f>$AJ$7</f>
        <v>Thousand tons CO₂e</v>
      </c>
      <c r="AU247" s="690" t="s">
        <v>4</v>
      </c>
      <c r="AV247" s="689" t="str">
        <f>$AJ$7</f>
        <v>Thousand tons CO₂e</v>
      </c>
      <c r="AW247" s="689" t="s">
        <v>4</v>
      </c>
      <c r="AX247" s="7"/>
      <c r="AY247" s="7"/>
      <c r="AZ247" s="7"/>
      <c r="BA247" s="7"/>
      <c r="BB247" s="7"/>
      <c r="BC247" s="7"/>
    </row>
    <row r="248" spans="1:55" s="37" customFormat="1" ht="21" customHeight="1" thickTop="1" x14ac:dyDescent="0.4">
      <c r="A248" s="47" t="s">
        <v>48</v>
      </c>
      <c r="B248" s="920" t="s">
        <v>263</v>
      </c>
      <c r="C248" s="920" t="s">
        <v>269</v>
      </c>
      <c r="D248" s="225" t="s">
        <v>45</v>
      </c>
      <c r="E248" s="693" t="str">
        <f>'Talnagögn | Numerical Data'!$D$46</f>
        <v>Vegasamgöngur</v>
      </c>
      <c r="F248" s="781" cm="1">
        <f t="array" ref="F248">INDEX('Talnagögn | Numerical Data'!$1:$1048576, _xlfn.XMATCH($A248,'Talnagögn | Numerical Data'!$A:$A), _xlfn.XMATCH($A$1,'Talnagögn | Numerical Data'!$1:$1))</f>
        <v>905.50742448156177</v>
      </c>
      <c r="G248" s="699">
        <f t="shared" ref="G248:G256" si="2">F248/$F$256</f>
        <v>0.4851426973807198</v>
      </c>
      <c r="H248" s="781" cm="1">
        <f t="array" ref="H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_xlfn.XMATCH($B$3,'Talnagögn | Numerical Data'!$1:$1))</f>
        <v>-23.050353255630853</v>
      </c>
      <c r="I248" s="706" cm="1">
        <f t="array" ref="I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_xlfn.XMATCH($B$3,'Talnagögn | Numerical Data'!$1:$1))-1</f>
        <v>-2.4823822284707364E-2</v>
      </c>
      <c r="J248" s="781" cm="1">
        <f t="array" ref="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_xlfn.XMATCH($B$2,'Talnagögn | Numerical Data'!$1:$1))</f>
        <v>132.54022331938199</v>
      </c>
      <c r="K248" s="699" cm="1">
        <f t="array" ref="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_xlfn.XMATCH($B$2,'Talnagögn | Numerical Data'!$1:$1))-1</f>
        <v>0.1714694014443352</v>
      </c>
      <c r="L248" s="781" cm="1">
        <f t="array" ref="L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_xlfn.XMATCH($B$1,'Talnagögn | Numerical Data'!$1:$1))</f>
        <v>374.28607160354318</v>
      </c>
      <c r="M248" s="691" cm="1">
        <f t="array" ref="M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_xlfn.XMATCH($B$1,'Talnagögn | Numerical Data'!$1:$1))-1</f>
        <v>0.70457648130249084</v>
      </c>
      <c r="N248" s="350"/>
      <c r="O248" s="693" t="str">
        <f>'Talnagögn | Numerical Data'!$D$46</f>
        <v>Vegasamgöngur</v>
      </c>
      <c r="P248" s="781" cm="1">
        <f t="array" ref="P248">INDEX('Talnagögn | Numerical Data'!$1:$1048576,_xlfn.XMATCH($B248,'Talnagögn | Numerical Data'!$B:$B),_xlfn.XMATCH($B$4,'Talnagögn | Numerical Data'!$1:$1))-INDEX('Talnagögn | Numerical Data'!$1:$1048576,_xlfn.XMATCH($A248,'Talnagögn | Numerical Data'!$A:$A),_xlfn.XMATCH($B$2,'Talnagögn | Numerical Data'!$1:$1))</f>
        <v>-50.86829266553616</v>
      </c>
      <c r="Q248" s="706" cm="1">
        <f t="array" ref="Q248">INDEX('Talnagögn | Numerical Data'!$1:$1048576,_xlfn.XMATCH($B248,'Talnagögn | Numerical Data'!$B:$B),_xlfn.XMATCH($B$4,'Talnagögn | Numerical Data'!$1:$1))/INDEX('Talnagögn | Numerical Data'!$1:$1048576,_xlfn.XMATCH($A248,'Talnagögn | Numerical Data'!$A:$A),_xlfn.XMATCH($B$2,'Talnagögn | Numerical Data'!$1:$1))-1</f>
        <v>-6.5809121770049384E-2</v>
      </c>
      <c r="R248" s="781" cm="1">
        <f t="array" ref="R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Data'!$A:$A),_xlfn.XMATCH($B$1,'Talnagögn | Numerical Data'!$1:$1))</f>
        <v>-529.34525419295903</v>
      </c>
      <c r="S248" s="970" cm="1">
        <f t="array" ref="S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Data'!$A:$A),_xlfn.XMATCH($B$1,'Talnagögn | Numerical Data'!$1:$1))-1</f>
        <v>-0.9964683296804705</v>
      </c>
      <c r="AF248" s="662"/>
      <c r="AH248" s="216"/>
      <c r="AI248" s="693" t="str">
        <f>'Talnagögn | Numerical Data'!$E$46</f>
        <v>Road Transport</v>
      </c>
      <c r="AJ248" s="781" cm="1">
        <f t="array" ref="AJ248">INDEX('Talnagögn | Numerical Data'!$1:$1048576, _xlfn.XMATCH($A248,'Talnagögn | Numerical Data'!$A:$A), _xlfn.XMATCH($A$1,'Talnagögn | Numerical Data'!$1:$1))</f>
        <v>905.50742448156177</v>
      </c>
      <c r="AK248" s="699">
        <f t="shared" ref="AK248:AK256" si="3">AJ248/$F$256</f>
        <v>0.4851426973807198</v>
      </c>
      <c r="AL248" s="781" cm="1">
        <f t="array" ref="AL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_xlfn.XMATCH($B$3,'Talnagögn | Numerical Data'!$1:$1))</f>
        <v>-23.050353255630853</v>
      </c>
      <c r="AM248" s="706" cm="1">
        <f t="array" ref="AM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_xlfn.XMATCH($B$3,'Talnagögn | Numerical Data'!$1:$1))-1</f>
        <v>-2.4823822284707364E-2</v>
      </c>
      <c r="AN248" s="781" cm="1">
        <f t="array" ref="AN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_xlfn.XMATCH($B$2,'Talnagögn | Numerical Data'!$1:$1))</f>
        <v>132.54022331938199</v>
      </c>
      <c r="AO248" s="699" cm="1">
        <f t="array" ref="AO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_xlfn.XMATCH($B$2,'Talnagögn | Numerical Data'!$1:$1))-1</f>
        <v>0.1714694014443352</v>
      </c>
      <c r="AP248" s="781" cm="1">
        <f t="array" ref="AP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_xlfn.XMATCH($B$1,'Talnagögn | Numerical Data'!$1:$1))</f>
        <v>374.28607160354318</v>
      </c>
      <c r="AQ248" s="691" cm="1">
        <f t="array" ref="AQ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_xlfn.XMATCH($B$1,'Talnagögn | Numerical Data'!$1:$1))-1</f>
        <v>0.70457648130249084</v>
      </c>
      <c r="AR248" s="350"/>
      <c r="AS248" s="693" t="str">
        <f>'Talnagögn | Numerical Data'!$E$46</f>
        <v>Road Transport</v>
      </c>
      <c r="AT248" s="781" cm="1">
        <f t="array" ref="AT248">INDEX('Talnagögn | Numerical Data'!$1:$1048576,_xlfn.XMATCH($B248,'Talnagögn | Numerical Data'!$B:$B),_xlfn.XMATCH($B$4,'Talnagögn | Numerical Data'!$1:$1))-INDEX('Talnagögn | Numerical Data'!$1:$1048576,_xlfn.XMATCH($A248,'Talnagögn | Numerical Data'!$A:$A),_xlfn.XMATCH($B$2,'Talnagögn | Numerical Data'!$1:$1))</f>
        <v>-50.86829266553616</v>
      </c>
      <c r="AU248" s="706" cm="1">
        <f t="array" ref="AU248">INDEX('Talnagögn | Numerical Data'!$1:$1048576,_xlfn.XMATCH($B248,'Talnagögn | Numerical Data'!$B:$B),_xlfn.XMATCH($B$4,'Talnagögn | Numerical Data'!$1:$1))/INDEX('Talnagögn | Numerical Data'!$1:$1048576,_xlfn.XMATCH($A248,'Talnagögn | Numerical Data'!$A:$A),_xlfn.XMATCH($B$2,'Talnagögn | Numerical Data'!$1:$1))-1</f>
        <v>-6.5809121770049384E-2</v>
      </c>
      <c r="AV248" s="781" cm="1">
        <f t="array" ref="AV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Data'!$A:$A),_xlfn.XMATCH($B$1,'Talnagögn | Numerical Data'!$1:$1))</f>
        <v>-529.34525419295903</v>
      </c>
      <c r="AW248" s="970" cm="1">
        <f t="array" ref="AW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Data'!$A:$A),_xlfn.XMATCH($B$1,'Talnagögn | Numerical Data'!$1:$1))-1</f>
        <v>-0.9964683296804705</v>
      </c>
    </row>
    <row r="249" spans="1:55" s="37" customFormat="1" ht="21" customHeight="1" x14ac:dyDescent="0.4">
      <c r="A249" s="47" t="s">
        <v>47</v>
      </c>
      <c r="B249" s="920" t="s">
        <v>262</v>
      </c>
      <c r="C249" s="920" t="s">
        <v>268</v>
      </c>
      <c r="D249" s="225" t="s">
        <v>45</v>
      </c>
      <c r="E249" s="694" t="str">
        <f>'Talnagögn | Numerical Data'!$D$45</f>
        <v>Fiskiskip</v>
      </c>
      <c r="F249" s="783" cm="1">
        <f t="array" ref="F249">INDEX('Talnagögn | Numerical Data'!$1:$1048576, _xlfn.XMATCH($A249,'Talnagögn | Numerical Data'!$A:$A), _xlfn.XMATCH($A$1,'Talnagögn | Numerical Data'!$1:$1))</f>
        <v>520.01881128620573</v>
      </c>
      <c r="G249" s="701">
        <f t="shared" si="2"/>
        <v>0.27860989537501291</v>
      </c>
      <c r="H249" s="781" cm="1">
        <f t="array" ref="H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_xlfn.XMATCH($B$3,'Talnagögn | Numerical Data'!$1:$1))</f>
        <v>34.683596532404636</v>
      </c>
      <c r="I249" s="700" cm="1">
        <f t="array" ref="I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_xlfn.XMATCH($B$3,'Talnagögn | Numerical Data'!$1:$1))-1</f>
        <v>7.1463177362884656E-2</v>
      </c>
      <c r="J249" s="783" cm="1">
        <f t="array" ref="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_xlfn.XMATCH($B$2,'Talnagögn | Numerical Data'!$1:$1))</f>
        <v>-222.25698567137363</v>
      </c>
      <c r="K249" s="701" cm="1">
        <f t="array" ref="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_xlfn.XMATCH($B$2,'Talnagögn | Numerical Data'!$1:$1))-1</f>
        <v>-0.2994264215300495</v>
      </c>
      <c r="L249" s="783" cm="1">
        <f t="array" ref="L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_xlfn.XMATCH($B$1,'Talnagögn | Numerical Data'!$1:$1))</f>
        <v>-240.4186258707723</v>
      </c>
      <c r="M249" s="691" cm="1">
        <f t="array" ref="M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_xlfn.XMATCH($B$1,'Talnagögn | Numerical Data'!$1:$1))-1</f>
        <v>-0.31615832430556989</v>
      </c>
      <c r="N249" s="350"/>
      <c r="O249" s="694" t="str">
        <f>'Talnagögn | Numerical Data'!$D$45</f>
        <v>Fiskiskip</v>
      </c>
      <c r="P249" s="781" cm="1">
        <f t="array" ref="P249">INDEX('Talnagögn | Numerical Data'!$1:$1048576,_xlfn.XMATCH($B249,'Talnagögn | Numerical Data'!$B:$B),_xlfn.XMATCH($B$4,'Talnagögn | Numerical Data'!$1:$1))-INDEX('Talnagögn | Numerical Data'!$1:$1048576,_xlfn.XMATCH($A249,'Talnagögn | Numerical Data'!$A:$A),_xlfn.XMATCH($B$2,'Talnagögn | Numerical Data'!$1:$1))</f>
        <v>-352.33820653593568</v>
      </c>
      <c r="Q249" s="701" cm="1">
        <f t="array" ref="Q249">INDEX('Talnagögn | Numerical Data'!$1:$1048576,_xlfn.XMATCH($B249,'Talnagögn | Numerical Data'!$B:$B),_xlfn.XMATCH($B$4,'Talnagögn | Numerical Data'!$1:$1))/INDEX('Talnagögn | Numerical Data'!$1:$1048576,_xlfn.XMATCH($A249,'Talnagögn | Numerical Data'!$A:$A),_xlfn.XMATCH($B$2,'Talnagögn | Numerical Data'!$1:$1))-1</f>
        <v>-0.4746729018783723</v>
      </c>
      <c r="R249" s="781" cm="1">
        <f t="array" ref="R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Data'!$A:$A),_xlfn.XMATCH($B$1,'Talnagögn | Numerical Data'!$1:$1))</f>
        <v>-603.0717403427559</v>
      </c>
      <c r="S249" s="691" cm="1">
        <f t="array" ref="S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Data'!$A:$A),_xlfn.XMATCH($B$1,'Talnagögn | Numerical Data'!$1:$1))-1</f>
        <v>-0.79305898273162345</v>
      </c>
      <c r="AF249" s="662"/>
      <c r="AH249" s="216"/>
      <c r="AI249" s="694" t="str">
        <f>'Talnagögn | Numerical Data'!$E$45</f>
        <v>Fishing</v>
      </c>
      <c r="AJ249" s="783" cm="1">
        <f t="array" ref="AJ249">INDEX('Talnagögn | Numerical Data'!$1:$1048576, _xlfn.XMATCH($A249,'Talnagögn | Numerical Data'!$A:$A), _xlfn.XMATCH($A$1,'Talnagögn | Numerical Data'!$1:$1))</f>
        <v>520.01881128620573</v>
      </c>
      <c r="AK249" s="701">
        <f t="shared" si="3"/>
        <v>0.27860989537501291</v>
      </c>
      <c r="AL249" s="781" cm="1">
        <f t="array" ref="AL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_xlfn.XMATCH($B$3,'Talnagögn | Numerical Data'!$1:$1))</f>
        <v>34.683596532404636</v>
      </c>
      <c r="AM249" s="700" cm="1">
        <f t="array" ref="AM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_xlfn.XMATCH($B$3,'Talnagögn | Numerical Data'!$1:$1))-1</f>
        <v>7.1463177362884656E-2</v>
      </c>
      <c r="AN249" s="783" cm="1">
        <f t="array" ref="AN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_xlfn.XMATCH($B$2,'Talnagögn | Numerical Data'!$1:$1))</f>
        <v>-222.25698567137363</v>
      </c>
      <c r="AO249" s="701" cm="1">
        <f t="array" ref="AO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_xlfn.XMATCH($B$2,'Talnagögn | Numerical Data'!$1:$1))-1</f>
        <v>-0.2994264215300495</v>
      </c>
      <c r="AP249" s="783" cm="1">
        <f t="array" ref="AP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_xlfn.XMATCH($B$1,'Talnagögn | Numerical Data'!$1:$1))</f>
        <v>-240.4186258707723</v>
      </c>
      <c r="AQ249" s="691" cm="1">
        <f t="array" ref="AQ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_xlfn.XMATCH($B$1,'Talnagögn | Numerical Data'!$1:$1))-1</f>
        <v>-0.31615832430556989</v>
      </c>
      <c r="AR249" s="350"/>
      <c r="AS249" s="694" t="str">
        <f>'Talnagögn | Numerical Data'!$E$45</f>
        <v>Fishing</v>
      </c>
      <c r="AT249" s="781" cm="1">
        <f t="array" ref="AT249">INDEX('Talnagögn | Numerical Data'!$1:$1048576,_xlfn.XMATCH($B249,'Talnagögn | Numerical Data'!$B:$B),_xlfn.XMATCH($B$4,'Talnagögn | Numerical Data'!$1:$1))-INDEX('Talnagögn | Numerical Data'!$1:$1048576,_xlfn.XMATCH($A249,'Talnagögn | Numerical Data'!$A:$A),_xlfn.XMATCH($B$2,'Talnagögn | Numerical Data'!$1:$1))</f>
        <v>-352.33820653593568</v>
      </c>
      <c r="AU249" s="701" cm="1">
        <f t="array" ref="AU249">INDEX('Talnagögn | Numerical Data'!$1:$1048576,_xlfn.XMATCH($B249,'Talnagögn | Numerical Data'!$B:$B),_xlfn.XMATCH($B$4,'Talnagögn | Numerical Data'!$1:$1))/INDEX('Talnagögn | Numerical Data'!$1:$1048576,_xlfn.XMATCH($A249,'Talnagögn | Numerical Data'!$A:$A),_xlfn.XMATCH($B$2,'Talnagögn | Numerical Data'!$1:$1))-1</f>
        <v>-0.4746729018783723</v>
      </c>
      <c r="AV249" s="781" cm="1">
        <f t="array" ref="AV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Data'!$A:$A),_xlfn.XMATCH($B$1,'Talnagögn | Numerical Data'!$1:$1))</f>
        <v>-603.0717403427559</v>
      </c>
      <c r="AW249" s="691" cm="1">
        <f t="array" ref="AW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Data'!$A:$A),_xlfn.XMATCH($B$1,'Talnagögn | Numerical Data'!$1:$1))-1</f>
        <v>-0.79305898273162345</v>
      </c>
    </row>
    <row r="250" spans="1:55" s="37" customFormat="1" ht="21" customHeight="1" x14ac:dyDescent="0.4">
      <c r="A250" s="224" t="s">
        <v>52</v>
      </c>
      <c r="B250" s="920" t="s">
        <v>264</v>
      </c>
      <c r="C250" s="920" t="s">
        <v>270</v>
      </c>
      <c r="D250" s="225" t="s">
        <v>45</v>
      </c>
      <c r="E250" s="695" t="str">
        <f>'Talnagögn | Numerical Data'!$D$56</f>
        <v>Jarðvarmavirkjanir</v>
      </c>
      <c r="F250" s="781" cm="1">
        <f t="array" ref="F250">INDEX('Talnagögn | Numerical Data'!$1:$1048576, _xlfn.XMATCH($A250,'Talnagögn | Numerical Data'!$A:$A), _xlfn.XMATCH($A$1,'Talnagögn | Numerical Data'!$1:$1))</f>
        <v>223.29619818990452</v>
      </c>
      <c r="G250" s="701">
        <f t="shared" si="2"/>
        <v>0.11963515370040562</v>
      </c>
      <c r="H250" s="781" cm="1">
        <f t="array" ref="H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_xlfn.XMATCH($B$3,'Talnagögn | Numerical Data'!$1:$1))</f>
        <v>46.65761922340792</v>
      </c>
      <c r="I250" s="701" cm="1">
        <f t="array" ref="I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_xlfn.XMATCH($B$3,'Talnagögn | Numerical Data'!$1:$1))-1</f>
        <v>0.26414172654920165</v>
      </c>
      <c r="J250" s="781" cm="1">
        <f t="array" ref="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_xlfn.XMATCH($B$2,'Talnagögn | Numerical Data'!$1:$1))</f>
        <v>104.03572724782293</v>
      </c>
      <c r="K250" s="701" cm="1">
        <f t="array" ref="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_xlfn.XMATCH($B$2,'Talnagögn | Numerical Data'!$1:$1))-1</f>
        <v>0.87234040270013269</v>
      </c>
      <c r="L250" s="781" cm="1">
        <f t="array" ref="L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_xlfn.XMATCH($B$1,'Talnagögn | Numerical Data'!$1:$1))</f>
        <v>162.23060854702697</v>
      </c>
      <c r="M250" s="691" cm="1">
        <f t="array" ref="M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_xlfn.XMATCH($B$1,'Talnagögn | Numerical Data'!$1:$1))-1</f>
        <v>2.6566616239322434</v>
      </c>
      <c r="N250" s="350"/>
      <c r="O250" s="695" t="str">
        <f>'Talnagögn | Numerical Data'!$D$56</f>
        <v>Jarðvarmavirkjanir</v>
      </c>
      <c r="P250" s="781" cm="1">
        <f t="array" ref="P250">INDEX('Talnagögn | Numerical Data'!$1:$1048576,_xlfn.XMATCH($B250,'Talnagögn | Numerical Data'!$B:$B),_xlfn.XMATCH($B$4,'Talnagögn | Numerical Data'!$1:$1))-INDEX('Talnagögn | Numerical Data'!$1:$1048576,_xlfn.XMATCH($A250,'Talnagögn | Numerical Data'!$A:$A),_xlfn.XMATCH($B$2,'Talnagögn | Numerical Data'!$1:$1))</f>
        <v>17.188598985855236</v>
      </c>
      <c r="Q250" s="701" cm="1">
        <f t="array" ref="Q250">INDEX('Talnagögn | Numerical Data'!$1:$1048576,_xlfn.XMATCH($B250,'Talnagögn | Numerical Data'!$B:$B),_xlfn.XMATCH($B$4,'Talnagögn | Numerical Data'!$1:$1))/INDEX('Talnagögn | Numerical Data'!$1:$1048576,_xlfn.XMATCH($A250,'Talnagögn | Numerical Data'!$A:$A),_xlfn.XMATCH($B$2,'Talnagögn | Numerical Data'!$1:$1))-1</f>
        <v>0.14412653958244737</v>
      </c>
      <c r="R250" s="781" cm="1">
        <f t="array" ref="R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Data'!$A:$A),_xlfn.XMATCH($B$1,'Talnagögn | Numerical Data'!$1:$1))</f>
        <v>75.38165326559708</v>
      </c>
      <c r="S250" s="691" cm="1">
        <f t="array" ref="S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Data'!$A:$A),_xlfn.XMATCH($B$1,'Talnagögn | Numerical Data'!$1:$1))-1</f>
        <v>1.2344374910066773</v>
      </c>
      <c r="AF250" s="662"/>
      <c r="AH250" s="216"/>
      <c r="AI250" s="695" t="str">
        <f>'Talnagögn | Numerical Data'!$E$56</f>
        <v>Geothermal Energy</v>
      </c>
      <c r="AJ250" s="781" cm="1">
        <f t="array" ref="AJ250">INDEX('Talnagögn | Numerical Data'!$1:$1048576, _xlfn.XMATCH($A250,'Talnagögn | Numerical Data'!$A:$A), _xlfn.XMATCH($A$1,'Talnagögn | Numerical Data'!$1:$1))</f>
        <v>223.29619818990452</v>
      </c>
      <c r="AK250" s="701">
        <f t="shared" si="3"/>
        <v>0.11963515370040562</v>
      </c>
      <c r="AL250" s="781" cm="1">
        <f t="array" ref="AL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_xlfn.XMATCH($B$3,'Talnagögn | Numerical Data'!$1:$1))</f>
        <v>46.65761922340792</v>
      </c>
      <c r="AM250" s="701" cm="1">
        <f t="array" ref="AM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_xlfn.XMATCH($B$3,'Talnagögn | Numerical Data'!$1:$1))-1</f>
        <v>0.26414172654920165</v>
      </c>
      <c r="AN250" s="781" cm="1">
        <f t="array" ref="AN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_xlfn.XMATCH($B$2,'Talnagögn | Numerical Data'!$1:$1))</f>
        <v>104.03572724782293</v>
      </c>
      <c r="AO250" s="701" cm="1">
        <f t="array" ref="AO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_xlfn.XMATCH($B$2,'Talnagögn | Numerical Data'!$1:$1))-1</f>
        <v>0.87234040270013269</v>
      </c>
      <c r="AP250" s="781" cm="1">
        <f t="array" ref="AP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_xlfn.XMATCH($B$1,'Talnagögn | Numerical Data'!$1:$1))</f>
        <v>162.23060854702697</v>
      </c>
      <c r="AQ250" s="691" cm="1">
        <f t="array" ref="AQ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_xlfn.XMATCH($B$1,'Talnagögn | Numerical Data'!$1:$1))-1</f>
        <v>2.6566616239322434</v>
      </c>
      <c r="AR250" s="350"/>
      <c r="AS250" s="695" t="str">
        <f>'Talnagögn | Numerical Data'!$E$56</f>
        <v>Geothermal Energy</v>
      </c>
      <c r="AT250" s="781" cm="1">
        <f t="array" ref="AT250">INDEX('Talnagögn | Numerical Data'!$1:$1048576,_xlfn.XMATCH($B250,'Talnagögn | Numerical Data'!$B:$B),_xlfn.XMATCH($B$4,'Talnagögn | Numerical Data'!$1:$1))-INDEX('Talnagögn | Numerical Data'!$1:$1048576,_xlfn.XMATCH($A250,'Talnagögn | Numerical Data'!$A:$A),_xlfn.XMATCH($B$2,'Talnagögn | Numerical Data'!$1:$1))</f>
        <v>17.188598985855236</v>
      </c>
      <c r="AU250" s="701" cm="1">
        <f t="array" ref="AU250">INDEX('Talnagögn | Numerical Data'!$1:$1048576,_xlfn.XMATCH($B250,'Talnagögn | Numerical Data'!$B:$B),_xlfn.XMATCH($B$4,'Talnagögn | Numerical Data'!$1:$1))/INDEX('Talnagögn | Numerical Data'!$1:$1048576,_xlfn.XMATCH($A250,'Talnagögn | Numerical Data'!$A:$A),_xlfn.XMATCH($B$2,'Talnagögn | Numerical Data'!$1:$1))-1</f>
        <v>0.14412653958244737</v>
      </c>
      <c r="AV250" s="781" cm="1">
        <f t="array" ref="AV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Data'!$A:$A),_xlfn.XMATCH($B$1,'Talnagögn | Numerical Data'!$1:$1))</f>
        <v>75.38165326559708</v>
      </c>
      <c r="AW250" s="691" cm="1">
        <f t="array" ref="AW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Data'!$A:$A),_xlfn.XMATCH($B$1,'Talnagögn | Numerical Data'!$1:$1))-1</f>
        <v>1.2344374910066773</v>
      </c>
    </row>
    <row r="251" spans="1:55" s="37" customFormat="1" ht="21" customHeight="1" x14ac:dyDescent="0.4">
      <c r="A251" s="47" t="s">
        <v>90</v>
      </c>
      <c r="B251" s="920" t="s">
        <v>276</v>
      </c>
      <c r="C251" s="920" t="s">
        <v>281</v>
      </c>
      <c r="D251" s="225" t="s">
        <v>45</v>
      </c>
      <c r="E251" s="694" t="str">
        <f>'Talnagögn | Numerical Data'!$D$49</f>
        <v>Vélar og tæki</v>
      </c>
      <c r="F251" s="781" cm="1">
        <f t="array" ref="F251">INDEX('Talnagögn | Numerical Data'!$1:$1048576, _xlfn.XMATCH($A251,'Talnagögn | Numerical Data'!$A:$A), _xlfn.XMATCH($A$1,'Talnagögn | Numerical Data'!$1:$1))</f>
        <v>76.653020122222671</v>
      </c>
      <c r="G251" s="700">
        <f t="shared" si="2"/>
        <v>4.1068302632377728E-2</v>
      </c>
      <c r="H251" s="782" cm="1">
        <f t="array" ref="H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_xlfn.XMATCH($B$3,'Talnagögn | Numerical Data'!$1:$1))</f>
        <v>1.7651315058656252</v>
      </c>
      <c r="I251" s="700" cm="1">
        <f t="array" ref="I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_xlfn.XMATCH($B$3,'Talnagögn | Numerical Data'!$1:$1))-1</f>
        <v>2.3570320094190578E-2</v>
      </c>
      <c r="J251" s="781" cm="1">
        <f t="array" ref="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_xlfn.XMATCH($B$2,'Talnagögn | Numerical Data'!$1:$1))</f>
        <v>-160.23952349527258</v>
      </c>
      <c r="K251" s="701" cm="1">
        <f t="array" ref="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_xlfn.XMATCH($B$2,'Talnagögn | Numerical Data'!$1:$1))-1</f>
        <v>-0.67642282466267711</v>
      </c>
      <c r="L251" s="781" cm="1">
        <f t="array" ref="L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_xlfn.XMATCH($B$1,'Talnagögn | Numerical Data'!$1:$1))</f>
        <v>-56.046541684237724</v>
      </c>
      <c r="M251" s="691" cm="1">
        <f t="array" ref="M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_xlfn.XMATCH($B$1,'Talnagögn | Numerical Data'!$1:$1))-1</f>
        <v>-0.42235664474898915</v>
      </c>
      <c r="N251" s="350"/>
      <c r="O251" s="694" t="str">
        <f>'Talnagögn | Numerical Data'!$D$49</f>
        <v>Vélar og tæki</v>
      </c>
      <c r="P251" s="781" cm="1">
        <f t="array" ref="P251">INDEX('Talnagögn | Numerical Data'!$1:$1048576,_xlfn.XMATCH($B251,'Talnagögn | Numerical Data'!$B:$B),_xlfn.XMATCH($B$4,'Talnagögn | Numerical Data'!$1:$1))-INDEX('Talnagögn | Numerical Data'!$1:$1048576,_xlfn.XMATCH($A251,'Talnagögn | Numerical Data'!$A:$A),_xlfn.XMATCH($B$2,'Talnagögn | Numerical Data'!$1:$1))</f>
        <v>-169.50305435894074</v>
      </c>
      <c r="Q251" s="701" cm="1">
        <f t="array" ref="Q251">INDEX('Talnagögn | Numerical Data'!$1:$1048576,_xlfn.XMATCH($B251,'Talnagögn | Numerical Data'!$B:$B),_xlfn.XMATCH($B$4,'Talnagögn | Numerical Data'!$1:$1))/INDEX('Talnagögn | Numerical Data'!$1:$1048576,_xlfn.XMATCH($A251,'Talnagögn | Numerical Data'!$A:$A),_xlfn.XMATCH($B$2,'Talnagögn | Numerical Data'!$1:$1))-1</f>
        <v>-0.71552718279150773</v>
      </c>
      <c r="R251" s="781" cm="1">
        <f t="array" ref="R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Data'!$A:$A),_xlfn.XMATCH($B$1,'Talnagögn | Numerical Data'!$1:$1))</f>
        <v>-108.93765390930538</v>
      </c>
      <c r="S251" s="691" cm="1">
        <f t="array" ref="S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Data'!$A:$A),_xlfn.XMATCH($B$1,'Talnagögn | Numerical Data'!$1:$1))-1</f>
        <v>-0.82093454135280963</v>
      </c>
      <c r="AF251" s="662"/>
      <c r="AH251" s="216"/>
      <c r="AI251" s="694" t="str">
        <f>'Talnagögn | Numerical Data'!$E$49</f>
        <v>Off-Road Vehicles and Other Machinery</v>
      </c>
      <c r="AJ251" s="781" cm="1">
        <f t="array" ref="AJ251">INDEX('Talnagögn | Numerical Data'!$1:$1048576, _xlfn.XMATCH($A251,'Talnagögn | Numerical Data'!$A:$A), _xlfn.XMATCH($A$1,'Talnagögn | Numerical Data'!$1:$1))</f>
        <v>76.653020122222671</v>
      </c>
      <c r="AK251" s="700">
        <f t="shared" si="3"/>
        <v>4.1068302632377728E-2</v>
      </c>
      <c r="AL251" s="782" cm="1">
        <f t="array" ref="AL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_xlfn.XMATCH($B$3,'Talnagögn | Numerical Data'!$1:$1))</f>
        <v>1.7651315058656252</v>
      </c>
      <c r="AM251" s="700" cm="1">
        <f t="array" ref="AM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_xlfn.XMATCH($B$3,'Talnagögn | Numerical Data'!$1:$1))-1</f>
        <v>2.3570320094190578E-2</v>
      </c>
      <c r="AN251" s="781" cm="1">
        <f t="array" ref="AN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_xlfn.XMATCH($B$2,'Talnagögn | Numerical Data'!$1:$1))</f>
        <v>-160.23952349527258</v>
      </c>
      <c r="AO251" s="701" cm="1">
        <f t="array" ref="AO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_xlfn.XMATCH($B$2,'Talnagögn | Numerical Data'!$1:$1))-1</f>
        <v>-0.67642282466267711</v>
      </c>
      <c r="AP251" s="781" cm="1">
        <f t="array" ref="AP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_xlfn.XMATCH($B$1,'Talnagögn | Numerical Data'!$1:$1))</f>
        <v>-56.046541684237724</v>
      </c>
      <c r="AQ251" s="691" cm="1">
        <f t="array" ref="AQ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_xlfn.XMATCH($B$1,'Talnagögn | Numerical Data'!$1:$1))-1</f>
        <v>-0.42235664474898915</v>
      </c>
      <c r="AR251" s="350"/>
      <c r="AS251" s="694" t="str">
        <f>'Talnagögn | Numerical Data'!$E$49</f>
        <v>Off-Road Vehicles and Other Machinery</v>
      </c>
      <c r="AT251" s="781" cm="1">
        <f t="array" ref="AT251">INDEX('Talnagögn | Numerical Data'!$1:$1048576,_xlfn.XMATCH($B251,'Talnagögn | Numerical Data'!$B:$B),_xlfn.XMATCH($B$4,'Talnagögn | Numerical Data'!$1:$1))-INDEX('Talnagögn | Numerical Data'!$1:$1048576,_xlfn.XMATCH($A251,'Talnagögn | Numerical Data'!$A:$A),_xlfn.XMATCH($B$2,'Talnagögn | Numerical Data'!$1:$1))</f>
        <v>-169.50305435894074</v>
      </c>
      <c r="AU251" s="701" cm="1">
        <f t="array" ref="AU251">INDEX('Talnagögn | Numerical Data'!$1:$1048576,_xlfn.XMATCH($B251,'Talnagögn | Numerical Data'!$B:$B),_xlfn.XMATCH($B$4,'Talnagögn | Numerical Data'!$1:$1))/INDEX('Talnagögn | Numerical Data'!$1:$1048576,_xlfn.XMATCH($A251,'Talnagögn | Numerical Data'!$A:$A),_xlfn.XMATCH($B$2,'Talnagögn | Numerical Data'!$1:$1))-1</f>
        <v>-0.71552718279150773</v>
      </c>
      <c r="AV251" s="781" cm="1">
        <f t="array" ref="AV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Data'!$A:$A),_xlfn.XMATCH($B$1,'Talnagögn | Numerical Data'!$1:$1))</f>
        <v>-108.93765390930538</v>
      </c>
      <c r="AW251" s="691" cm="1">
        <f t="array" ref="AW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Data'!$A:$A),_xlfn.XMATCH($B$1,'Talnagögn | Numerical Data'!$1:$1))-1</f>
        <v>-0.82093454135280963</v>
      </c>
    </row>
    <row r="252" spans="1:55" s="37" customFormat="1" ht="21" customHeight="1" x14ac:dyDescent="0.4">
      <c r="A252" s="47" t="s">
        <v>97</v>
      </c>
      <c r="B252" s="920" t="s">
        <v>277</v>
      </c>
      <c r="C252" s="920" t="s">
        <v>282</v>
      </c>
      <c r="D252" s="225" t="s">
        <v>45</v>
      </c>
      <c r="E252" s="694" t="str">
        <f>'Talnagögn | Numerical Data'!$D$53</f>
        <v>Eldsneytisbruni vegna staðbundins iðnaðar</v>
      </c>
      <c r="F252" s="781" cm="1">
        <f t="array" ref="F252">INDEX('Talnagögn | Numerical Data'!$1:$1048576, _xlfn.XMATCH($A252,'Talnagögn | Numerical Data'!$A:$A), _xlfn.XMATCH($A$1,'Talnagögn | Numerical Data'!$1:$1))</f>
        <v>79.24771088062154</v>
      </c>
      <c r="G252" s="700">
        <f t="shared" si="2"/>
        <v>4.2458457190325344E-2</v>
      </c>
      <c r="H252" s="781" cm="1">
        <f t="array" ref="H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_xlfn.XMATCH($B$3,'Talnagögn | Numerical Data'!$1:$1))</f>
        <v>22.3723312739641</v>
      </c>
      <c r="I252" s="701" cm="1">
        <f t="array" ref="I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_xlfn.XMATCH($B$3,'Talnagögn | Numerical Data'!$1:$1))-1</f>
        <v>0.39335704532766491</v>
      </c>
      <c r="J252" s="781" cm="1">
        <f t="array" ref="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_xlfn.XMATCH($B$2,'Talnagögn | Numerical Data'!$1:$1))</f>
        <v>-105.91335530596818</v>
      </c>
      <c r="K252" s="701" cm="1">
        <f t="array" ref="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_xlfn.XMATCH($B$2,'Talnagögn | Numerical Data'!$1:$1))-1</f>
        <v>-0.57200661827707133</v>
      </c>
      <c r="L252" s="781" cm="1">
        <f t="array" ref="L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_xlfn.XMATCH($B$1,'Talnagögn | Numerical Data'!$1:$1))</f>
        <v>-159.05428559326504</v>
      </c>
      <c r="M252" s="691" cm="1">
        <f t="array" ref="M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_xlfn.XMATCH($B$1,'Talnagögn | Numerical Data'!$1:$1))-1</f>
        <v>-0.66744839718828963</v>
      </c>
      <c r="N252" s="350"/>
      <c r="O252" s="694" t="str">
        <f>'Talnagögn | Numerical Data'!$D$53</f>
        <v>Eldsneytisbruni vegna staðbundins iðnaðar</v>
      </c>
      <c r="P252" s="781" cm="1">
        <f t="array" ref="P252">INDEX('Talnagögn | Numerical Data'!$1:$1048576,_xlfn.XMATCH($B252,'Talnagögn | Numerical Data'!$B:$B),_xlfn.XMATCH($B$4,'Talnagögn | Numerical Data'!$1:$1))-INDEX('Talnagögn | Numerical Data'!$1:$1048576,_xlfn.XMATCH($A252,'Talnagögn | Numerical Data'!$A:$A),_xlfn.XMATCH($B$2,'Talnagögn | Numerical Data'!$1:$1))</f>
        <v>-141.96524744885414</v>
      </c>
      <c r="Q252" s="701" cm="1">
        <f t="array" ref="Q252">INDEX('Talnagögn | Numerical Data'!$1:$1048576,_xlfn.XMATCH($B252,'Talnagögn | Numerical Data'!$B:$B),_xlfn.XMATCH($B$4,'Talnagögn | Numerical Data'!$1:$1))/INDEX('Talnagögn | Numerical Data'!$1:$1048576,_xlfn.XMATCH($A252,'Talnagögn | Numerical Data'!$A:$A),_xlfn.XMATCH($B$2,'Talnagögn | Numerical Data'!$1:$1))-1</f>
        <v>-0.7667121948077007</v>
      </c>
      <c r="R252" s="781" cm="1">
        <f t="array" ref="R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Data'!$A:$A),_xlfn.XMATCH($B$1,'Talnagögn | Numerical Data'!$1:$1))</f>
        <v>-227.76612006381268</v>
      </c>
      <c r="S252" s="691" cm="1">
        <f t="array" ref="S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Data'!$A:$A),_xlfn.XMATCH($B$1,'Talnagögn | Numerical Data'!$1:$1))-1</f>
        <v>-0.95578771237349491</v>
      </c>
      <c r="AF252" s="662"/>
      <c r="AH252" s="216"/>
      <c r="AI252" s="694" t="str">
        <f>'Talnagögn | Numerical Data'!$E$53</f>
        <v>Fuel Combustion in Stationary Industry</v>
      </c>
      <c r="AJ252" s="781" cm="1">
        <f t="array" ref="AJ252">INDEX('Talnagögn | Numerical Data'!$1:$1048576, _xlfn.XMATCH($A252,'Talnagögn | Numerical Data'!$A:$A), _xlfn.XMATCH($A$1,'Talnagögn | Numerical Data'!$1:$1))</f>
        <v>79.24771088062154</v>
      </c>
      <c r="AK252" s="700">
        <f t="shared" si="3"/>
        <v>4.2458457190325344E-2</v>
      </c>
      <c r="AL252" s="781" cm="1">
        <f t="array" ref="AL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_xlfn.XMATCH($B$3,'Talnagögn | Numerical Data'!$1:$1))</f>
        <v>22.3723312739641</v>
      </c>
      <c r="AM252" s="701" cm="1">
        <f t="array" ref="AM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_xlfn.XMATCH($B$3,'Talnagögn | Numerical Data'!$1:$1))-1</f>
        <v>0.39335704532766491</v>
      </c>
      <c r="AN252" s="781" cm="1">
        <f t="array" ref="AN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_xlfn.XMATCH($B$2,'Talnagögn | Numerical Data'!$1:$1))</f>
        <v>-105.91335530596818</v>
      </c>
      <c r="AO252" s="701" cm="1">
        <f t="array" ref="AO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_xlfn.XMATCH($B$2,'Talnagögn | Numerical Data'!$1:$1))-1</f>
        <v>-0.57200661827707133</v>
      </c>
      <c r="AP252" s="781" cm="1">
        <f t="array" ref="AP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_xlfn.XMATCH($B$1,'Talnagögn | Numerical Data'!$1:$1))</f>
        <v>-159.05428559326504</v>
      </c>
      <c r="AQ252" s="691" cm="1">
        <f t="array" ref="AQ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_xlfn.XMATCH($B$1,'Talnagögn | Numerical Data'!$1:$1))-1</f>
        <v>-0.66744839718828963</v>
      </c>
      <c r="AR252" s="350"/>
      <c r="AS252" s="694" t="str">
        <f>'Talnagögn | Numerical Data'!$E$53</f>
        <v>Fuel Combustion in Stationary Industry</v>
      </c>
      <c r="AT252" s="781" cm="1">
        <f t="array" ref="AT252">INDEX('Talnagögn | Numerical Data'!$1:$1048576,_xlfn.XMATCH($B252,'Talnagögn | Numerical Data'!$B:$B),_xlfn.XMATCH($B$4,'Talnagögn | Numerical Data'!$1:$1))-INDEX('Talnagögn | Numerical Data'!$1:$1048576,_xlfn.XMATCH($A252,'Talnagögn | Numerical Data'!$A:$A),_xlfn.XMATCH($B$2,'Talnagögn | Numerical Data'!$1:$1))</f>
        <v>-141.96524744885414</v>
      </c>
      <c r="AU252" s="701" cm="1">
        <f t="array" ref="AU252">INDEX('Talnagögn | Numerical Data'!$1:$1048576,_xlfn.XMATCH($B252,'Talnagögn | Numerical Data'!$B:$B),_xlfn.XMATCH($B$4,'Talnagögn | Numerical Data'!$1:$1))/INDEX('Talnagögn | Numerical Data'!$1:$1048576,_xlfn.XMATCH($A252,'Talnagögn | Numerical Data'!$A:$A),_xlfn.XMATCH($B$2,'Talnagögn | Numerical Data'!$1:$1))-1</f>
        <v>-0.7667121948077007</v>
      </c>
      <c r="AV252" s="781" cm="1">
        <f t="array" ref="AV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Data'!$A:$A),_xlfn.XMATCH($B$1,'Talnagögn | Numerical Data'!$1:$1))</f>
        <v>-227.76612006381268</v>
      </c>
      <c r="AW252" s="691" cm="1">
        <f t="array" ref="AW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Data'!$A:$A),_xlfn.XMATCH($B$1,'Talnagögn | Numerical Data'!$1:$1))-1</f>
        <v>-0.95578771237349491</v>
      </c>
    </row>
    <row r="253" spans="1:55" s="37" customFormat="1" ht="21" customHeight="1" x14ac:dyDescent="0.4">
      <c r="A253" s="47" t="s">
        <v>49</v>
      </c>
      <c r="B253" s="920" t="s">
        <v>274</v>
      </c>
      <c r="C253" s="920" t="s">
        <v>279</v>
      </c>
      <c r="D253" s="225" t="s">
        <v>45</v>
      </c>
      <c r="E253" s="694" t="str">
        <f>'Talnagögn | Numerical Data'!$D$47</f>
        <v>Innanlandsflug</v>
      </c>
      <c r="F253" s="781" cm="1">
        <f t="array" ref="F253">INDEX('Talnagögn | Numerical Data'!$1:$1048576, _xlfn.XMATCH($A253,'Talnagögn | Numerical Data'!$A:$A), _xlfn.XMATCH($A$1,'Talnagögn | Numerical Data'!$1:$1))</f>
        <v>20.498994139466671</v>
      </c>
      <c r="G253" s="700">
        <f t="shared" si="2"/>
        <v>1.0982723102581176E-2</v>
      </c>
      <c r="H253" s="782" cm="1">
        <f t="array" ref="H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_xlfn.XMATCH($B$3,'Talnagögn | Numerical Data'!$1:$1))</f>
        <v>-2.011981045066662</v>
      </c>
      <c r="I253" s="700" cm="1">
        <f t="array" ref="I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_xlfn.XMATCH($B$3,'Talnagögn | Numerical Data'!$1:$1))-1</f>
        <v>-8.9377782551554597E-2</v>
      </c>
      <c r="J253" s="782" cm="1">
        <f t="array" ref="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_xlfn.XMATCH($B$2,'Talnagögn | Numerical Data'!$1:$1))</f>
        <v>-5.7064475722666614</v>
      </c>
      <c r="K253" s="701" cm="1">
        <f t="array" ref="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_xlfn.XMATCH($B$2,'Talnagögn | Numerical Data'!$1:$1))-1</f>
        <v>-0.21775811432751513</v>
      </c>
      <c r="L253" s="781" cm="1">
        <f t="array" ref="L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_xlfn.XMATCH($B$1,'Talnagögn | Numerical Data'!$1:$1))</f>
        <v>-13.093695119999996</v>
      </c>
      <c r="M253" s="691" cm="1">
        <f t="array" ref="M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_xlfn.XMATCH($B$1,'Talnagögn | Numerical Data'!$1:$1))-1</f>
        <v>-0.38977811567468046</v>
      </c>
      <c r="N253" s="350"/>
      <c r="O253" s="694" t="str">
        <f>'Talnagögn | Numerical Data'!$D$47</f>
        <v>Innanlandsflug</v>
      </c>
      <c r="P253" s="782" cm="1">
        <f t="array" ref="P253">INDEX('Talnagögn | Numerical Data'!$1:$1048576,_xlfn.XMATCH($B253,'Talnagögn | Numerical Data'!$B:$B),_xlfn.XMATCH($B$4,'Talnagögn | Numerical Data'!$1:$1))-INDEX('Talnagögn | Numerical Data'!$1:$1048576,_xlfn.XMATCH($A253,'Talnagögn | Numerical Data'!$A:$A),_xlfn.XMATCH($B$2,'Talnagögn | Numerical Data'!$1:$1))</f>
        <v>-2.1177052478495426</v>
      </c>
      <c r="Q253" s="700" cm="1">
        <f t="array" ref="Q253">INDEX('Talnagögn | Numerical Data'!$1:$1048576,_xlfn.XMATCH($B253,'Talnagögn | Numerical Data'!$B:$B),_xlfn.XMATCH($B$4,'Talnagögn | Numerical Data'!$1:$1))/INDEX('Talnagögn | Numerical Data'!$1:$1048576,_xlfn.XMATCH($A253,'Talnagögn | Numerical Data'!$A:$A),_xlfn.XMATCH($B$2,'Talnagögn | Numerical Data'!$1:$1))-1</f>
        <v>-8.0811660079797565E-2</v>
      </c>
      <c r="R253" s="781" cm="1">
        <f t="array" ref="R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Data'!$A:$A),_xlfn.XMATCH($B$1,'Talnagögn | Numerical Data'!$1:$1))</f>
        <v>-33.510637232713322</v>
      </c>
      <c r="S253" s="692" cm="1">
        <f t="array" ref="S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Data'!$A:$A),_xlfn.XMATCH($B$1,'Talnagögn | Numerical Data'!$1:$1))-1</f>
        <v>-0.99755744393907897</v>
      </c>
      <c r="AF253" s="662"/>
      <c r="AH253" s="216"/>
      <c r="AI253" s="694" t="str">
        <f>'Talnagögn | Numerical Data'!$E$47</f>
        <v>Domestic Aviation</v>
      </c>
      <c r="AJ253" s="781" cm="1">
        <f t="array" ref="AJ253">INDEX('Talnagögn | Numerical Data'!$1:$1048576, _xlfn.XMATCH($A253,'Talnagögn | Numerical Data'!$A:$A), _xlfn.XMATCH($A$1,'Talnagögn | Numerical Data'!$1:$1))</f>
        <v>20.498994139466671</v>
      </c>
      <c r="AK253" s="700">
        <f t="shared" si="3"/>
        <v>1.0982723102581176E-2</v>
      </c>
      <c r="AL253" s="782" cm="1">
        <f t="array" ref="AL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_xlfn.XMATCH($B$3,'Talnagögn | Numerical Data'!$1:$1))</f>
        <v>-2.011981045066662</v>
      </c>
      <c r="AM253" s="700" cm="1">
        <f t="array" ref="AM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_xlfn.XMATCH($B$3,'Talnagögn | Numerical Data'!$1:$1))-1</f>
        <v>-8.9377782551554597E-2</v>
      </c>
      <c r="AN253" s="782" cm="1">
        <f t="array" ref="AN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_xlfn.XMATCH($B$2,'Talnagögn | Numerical Data'!$1:$1))</f>
        <v>-5.7064475722666614</v>
      </c>
      <c r="AO253" s="701" cm="1">
        <f t="array" ref="AO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_xlfn.XMATCH($B$2,'Talnagögn | Numerical Data'!$1:$1))-1</f>
        <v>-0.21775811432751513</v>
      </c>
      <c r="AP253" s="781" cm="1">
        <f t="array" ref="AP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_xlfn.XMATCH($B$1,'Talnagögn | Numerical Data'!$1:$1))</f>
        <v>-13.093695119999996</v>
      </c>
      <c r="AQ253" s="691" cm="1">
        <f t="array" ref="AQ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_xlfn.XMATCH($B$1,'Talnagögn | Numerical Data'!$1:$1))-1</f>
        <v>-0.38977811567468046</v>
      </c>
      <c r="AR253" s="350"/>
      <c r="AS253" s="694" t="str">
        <f>'Talnagögn | Numerical Data'!$E$47</f>
        <v>Domestic Aviation</v>
      </c>
      <c r="AT253" s="782" cm="1">
        <f t="array" ref="AT253">INDEX('Talnagögn | Numerical Data'!$1:$1048576,_xlfn.XMATCH($B253,'Talnagögn | Numerical Data'!$B:$B),_xlfn.XMATCH($B$4,'Talnagögn | Numerical Data'!$1:$1))-INDEX('Talnagögn | Numerical Data'!$1:$1048576,_xlfn.XMATCH($A253,'Talnagögn | Numerical Data'!$A:$A),_xlfn.XMATCH($B$2,'Talnagögn | Numerical Data'!$1:$1))</f>
        <v>-2.1177052478495426</v>
      </c>
      <c r="AU253" s="700" cm="1">
        <f t="array" ref="AU253">INDEX('Talnagögn | Numerical Data'!$1:$1048576,_xlfn.XMATCH($B253,'Talnagögn | Numerical Data'!$B:$B),_xlfn.XMATCH($B$4,'Talnagögn | Numerical Data'!$1:$1))/INDEX('Talnagögn | Numerical Data'!$1:$1048576,_xlfn.XMATCH($A253,'Talnagögn | Numerical Data'!$A:$A),_xlfn.XMATCH($B$2,'Talnagögn | Numerical Data'!$1:$1))-1</f>
        <v>-8.0811660079797565E-2</v>
      </c>
      <c r="AV253" s="781" cm="1">
        <f t="array" ref="AV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Data'!$A:$A),_xlfn.XMATCH($B$1,'Talnagögn | Numerical Data'!$1:$1))</f>
        <v>-33.510637232713322</v>
      </c>
      <c r="AW253" s="692" cm="1">
        <f t="array" ref="AW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Data'!$A:$A),_xlfn.XMATCH($B$1,'Talnagögn | Numerical Data'!$1:$1))-1</f>
        <v>-0.99755744393907897</v>
      </c>
    </row>
    <row r="254" spans="1:55" s="37" customFormat="1" ht="21" customHeight="1" x14ac:dyDescent="0.4">
      <c r="A254" s="47" t="s">
        <v>50</v>
      </c>
      <c r="B254" s="920" t="s">
        <v>275</v>
      </c>
      <c r="C254" s="920" t="s">
        <v>280</v>
      </c>
      <c r="D254" s="225" t="s">
        <v>45</v>
      </c>
      <c r="E254" s="694" t="str">
        <f>'Talnagögn | Numerical Data'!$D$48</f>
        <v>Strandsiglingar</v>
      </c>
      <c r="F254" s="781" cm="1">
        <f t="array" ref="F254">INDEX('Talnagögn | Numerical Data'!$1:$1048576, _xlfn.XMATCH($A254,'Talnagögn | Numerical Data'!$A:$A), _xlfn.XMATCH($A$1,'Talnagögn | Numerical Data'!$1:$1))</f>
        <v>13.471108260378832</v>
      </c>
      <c r="G254" s="702">
        <f t="shared" si="2"/>
        <v>7.2174005661959743E-3</v>
      </c>
      <c r="H254" s="782" cm="1">
        <f t="array" ref="H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_xlfn.XMATCH($B$3,'Talnagögn | Numerical Data'!$1:$1))</f>
        <v>-3.3766161543908755</v>
      </c>
      <c r="I254" s="701" cm="1">
        <f t="array" ref="I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_xlfn.XMATCH($B$3,'Talnagögn | Numerical Data'!$1:$1))-1</f>
        <v>-0.20041971670849124</v>
      </c>
      <c r="J254" s="782" cm="1">
        <f t="array" ref="J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_xlfn.XMATCH($B$2,'Talnagögn | Numerical Data'!$1:$1))</f>
        <v>-9.131740700726672</v>
      </c>
      <c r="K254" s="701" cm="1">
        <f t="array" ref="K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_xlfn.XMATCH($B$2,'Talnagögn | Numerical Data'!$1:$1))-1</f>
        <v>-0.40400839365163099</v>
      </c>
      <c r="L254" s="781" cm="1">
        <f t="array" ref="L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_xlfn.XMATCH($B$1,'Talnagögn | Numerical Data'!$1:$1))</f>
        <v>-19.434899206290886</v>
      </c>
      <c r="M254" s="691" cm="1">
        <f t="array" ref="M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_xlfn.XMATCH($B$1,'Talnagögn | Numerical Data'!$1:$1))-1</f>
        <v>-0.59061857400890605</v>
      </c>
      <c r="N254" s="350"/>
      <c r="O254" s="694" t="str">
        <f>'Talnagögn | Numerical Data'!$D$48</f>
        <v>Strandsiglingar</v>
      </c>
      <c r="P254" s="782" cm="1">
        <f t="array" ref="P254">INDEX('Talnagögn | Numerical Data'!$1:$1048576,_xlfn.XMATCH($B254,'Talnagögn | Numerical Data'!$B:$B),_xlfn.XMATCH($B$4,'Talnagögn | Numerical Data'!$1:$1))-INDEX('Talnagögn | Numerical Data'!$1:$1048576,_xlfn.XMATCH($A254,'Talnagögn | Numerical Data'!$A:$A),_xlfn.XMATCH($B$2,'Talnagögn | Numerical Data'!$1:$1))</f>
        <v>-9.9721670678277938</v>
      </c>
      <c r="Q254" s="701" cm="1">
        <f t="array" ref="Q254">INDEX('Talnagögn | Numerical Data'!$1:$1048576,_xlfn.XMATCH($B254,'Talnagögn | Numerical Data'!$B:$B),_xlfn.XMATCH($B$4,'Talnagögn | Numerical Data'!$1:$1))/INDEX('Talnagögn | Numerical Data'!$1:$1048576,_xlfn.XMATCH($A254,'Talnagögn | Numerical Data'!$A:$A),_xlfn.XMATCH($B$2,'Talnagögn | Numerical Data'!$1:$1))-1</f>
        <v>-0.44119071383380404</v>
      </c>
      <c r="R254" s="781" cm="1">
        <f t="array" ref="R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Data'!$A:$A),_xlfn.XMATCH($B$1,'Talnagögn | Numerical Data'!$1:$1))</f>
        <v>-32.398509124097529</v>
      </c>
      <c r="S254" s="691" cm="1">
        <f t="array" ref="S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Data'!$A:$A),_xlfn.XMATCH($B$1,'Talnagögn | Numerical Data'!$1:$1))-1</f>
        <v>-0.98457733460717667</v>
      </c>
      <c r="AF254" s="662"/>
      <c r="AH254" s="216"/>
      <c r="AI254" s="694" t="str">
        <f>'Talnagögn | Numerical Data'!$E$48</f>
        <v>Domestic Navigation</v>
      </c>
      <c r="AJ254" s="781" cm="1">
        <f t="array" ref="AJ254">INDEX('Talnagögn | Numerical Data'!$1:$1048576, _xlfn.XMATCH($A254,'Talnagögn | Numerical Data'!$A:$A), _xlfn.XMATCH($A$1,'Talnagögn | Numerical Data'!$1:$1))</f>
        <v>13.471108260378832</v>
      </c>
      <c r="AK254" s="702">
        <f t="shared" si="3"/>
        <v>7.2174005661959743E-3</v>
      </c>
      <c r="AL254" s="782" cm="1">
        <f t="array" ref="AL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_xlfn.XMATCH($B$3,'Talnagögn | Numerical Data'!$1:$1))</f>
        <v>-3.3766161543908755</v>
      </c>
      <c r="AM254" s="701" cm="1">
        <f t="array" ref="AM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_xlfn.XMATCH($B$3,'Talnagögn | Numerical Data'!$1:$1))-1</f>
        <v>-0.20041971670849124</v>
      </c>
      <c r="AN254" s="782" cm="1">
        <f t="array" ref="AN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_xlfn.XMATCH($B$2,'Talnagögn | Numerical Data'!$1:$1))</f>
        <v>-9.131740700726672</v>
      </c>
      <c r="AO254" s="701" cm="1">
        <f t="array" ref="AO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_xlfn.XMATCH($B$2,'Talnagögn | Numerical Data'!$1:$1))-1</f>
        <v>-0.40400839365163099</v>
      </c>
      <c r="AP254" s="781" cm="1">
        <f t="array" ref="AP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_xlfn.XMATCH($B$1,'Talnagögn | Numerical Data'!$1:$1))</f>
        <v>-19.434899206290886</v>
      </c>
      <c r="AQ254" s="691" cm="1">
        <f t="array" ref="AQ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_xlfn.XMATCH($B$1,'Talnagögn | Numerical Data'!$1:$1))-1</f>
        <v>-0.59061857400890605</v>
      </c>
      <c r="AR254" s="350"/>
      <c r="AS254" s="694" t="str">
        <f>'Talnagögn | Numerical Data'!$E$48</f>
        <v>Domestic Navigation</v>
      </c>
      <c r="AT254" s="782" cm="1">
        <f t="array" ref="AT254">INDEX('Talnagögn | Numerical Data'!$1:$1048576,_xlfn.XMATCH($B254,'Talnagögn | Numerical Data'!$B:$B),_xlfn.XMATCH($B$4,'Talnagögn | Numerical Data'!$1:$1))-INDEX('Talnagögn | Numerical Data'!$1:$1048576,_xlfn.XMATCH($A254,'Talnagögn | Numerical Data'!$A:$A),_xlfn.XMATCH($B$2,'Talnagögn | Numerical Data'!$1:$1))</f>
        <v>-9.9721670678277938</v>
      </c>
      <c r="AU254" s="701" cm="1">
        <f t="array" ref="AU254">INDEX('Talnagögn | Numerical Data'!$1:$1048576,_xlfn.XMATCH($B254,'Talnagögn | Numerical Data'!$B:$B),_xlfn.XMATCH($B$4,'Talnagögn | Numerical Data'!$1:$1))/INDEX('Talnagögn | Numerical Data'!$1:$1048576,_xlfn.XMATCH($A254,'Talnagögn | Numerical Data'!$A:$A),_xlfn.XMATCH($B$2,'Talnagögn | Numerical Data'!$1:$1))-1</f>
        <v>-0.44119071383380404</v>
      </c>
      <c r="AV254" s="781" cm="1">
        <f t="array" ref="AV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Data'!$A:$A),_xlfn.XMATCH($B$1,'Talnagögn | Numerical Data'!$1:$1))</f>
        <v>-32.398509124097529</v>
      </c>
      <c r="AW254" s="691" cm="1">
        <f t="array" ref="AW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Data'!$A:$A),_xlfn.XMATCH($B$1,'Talnagögn | Numerical Data'!$1:$1))-1</f>
        <v>-0.98457733460717667</v>
      </c>
    </row>
    <row r="255" spans="1:55" s="37" customFormat="1" ht="21" customHeight="1" x14ac:dyDescent="0.4">
      <c r="A255" s="47" t="s">
        <v>96</v>
      </c>
      <c r="B255" s="920" t="s">
        <v>278</v>
      </c>
      <c r="C255" s="920" t="s">
        <v>283</v>
      </c>
      <c r="D255" s="225" t="s">
        <v>45</v>
      </c>
      <c r="E255" s="696" t="str">
        <f>'Talnagögn | Numerical Data'!$D$57</f>
        <v>Önnur losun</v>
      </c>
      <c r="F255" s="784" cm="1">
        <f t="array" ref="F255">INDEX('Talnagögn | Numerical Data'!$1:$1048576, _xlfn.XMATCH($A255,'Talnagögn | Numerical Data'!$A:$A), _xlfn.XMATCH($A$1,'Talnagögn | Numerical Data'!$1:$1))</f>
        <v>27.783192803599604</v>
      </c>
      <c r="G255" s="703">
        <f t="shared" si="2"/>
        <v>1.4885370052381469E-2</v>
      </c>
      <c r="H255" s="785" cm="1">
        <f t="array" ref="H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_xlfn.XMATCH($B$3,'Talnagögn | Numerical Data'!$1:$1))</f>
        <v>7.6863355941095506</v>
      </c>
      <c r="I255" s="705" cm="1">
        <f t="array" ref="I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_xlfn.XMATCH($B$3,'Talnagögn | Numerical Data'!$1:$1))-1</f>
        <v>0.3824645572184262</v>
      </c>
      <c r="J255" s="784" cm="1">
        <f t="array" ref="J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_xlfn.XMATCH($B$2,'Talnagögn | Numerical Data'!$1:$1))</f>
        <v>-23.185735066453844</v>
      </c>
      <c r="K255" s="705" cm="1">
        <f t="array" ref="K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_xlfn.XMATCH($B$2,'Talnagögn | Numerical Data'!$1:$1))-1</f>
        <v>-0.45489940705769705</v>
      </c>
      <c r="L255" s="784" cm="1">
        <f t="array" ref="L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_xlfn.XMATCH($B$1,'Talnagögn | Numerical Data'!$1:$1))</f>
        <v>-22.559026235756619</v>
      </c>
      <c r="M255" s="697" cm="1">
        <f t="array" ref="M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_xlfn.XMATCH($B$1,'Talnagögn | Numerical Data'!$1:$1))-1</f>
        <v>-0.44811346552126685</v>
      </c>
      <c r="N255" s="350"/>
      <c r="O255" s="696" t="str">
        <f>'Talnagögn | Numerical Data'!$D$57</f>
        <v>Önnur losun</v>
      </c>
      <c r="P255" s="784" cm="1">
        <f t="array" ref="P255">INDEX('Talnagögn | Numerical Data'!$1:$1048576,_xlfn.XMATCH($B255,'Talnagögn | Numerical Data'!$B:$B),_xlfn.XMATCH($B$4,'Talnagögn | Numerical Data'!$1:$1))-INDEX('Talnagögn | Numerical Data'!$1:$1048576,_xlfn.XMATCH($A255,'Talnagögn | Numerical Data'!$A:$A),_xlfn.XMATCH($B$2,'Talnagögn | Numerical Data'!$1:$1))</f>
        <v>-35.180363197531733</v>
      </c>
      <c r="Q255" s="705" cm="1">
        <f t="array" ref="Q255">INDEX('Talnagögn | Numerical Data'!$1:$1048576,_xlfn.XMATCH($B255,'Talnagögn | Numerical Data'!$B:$B),_xlfn.XMATCH($B$4,'Talnagögn | Numerical Data'!$1:$1))/INDEX('Talnagögn | Numerical Data'!$1:$1048576,_xlfn.XMATCH($A255,'Talnagögn | Numerical Data'!$A:$A),_xlfn.XMATCH($B$2,'Talnagögn | Numerical Data'!$1:$1))-1</f>
        <v>-0.69023157181616512</v>
      </c>
      <c r="R255" s="784" cm="1">
        <f t="array" ref="R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Data'!$A:$A),_xlfn.XMATCH($B$1,'Talnagögn | Numerical Data'!$1:$1))</f>
        <v>-35.73728282200733</v>
      </c>
      <c r="S255" s="697" cm="1">
        <f t="array" ref="S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Data'!$A:$A),_xlfn.XMATCH($B$1,'Talnagögn | Numerical Data'!$1:$1))-1</f>
        <v>-0.70988692004356946</v>
      </c>
      <c r="AF255" s="662"/>
      <c r="AH255" s="216"/>
      <c r="AI255" s="696" t="str">
        <f>'Talnagögn | Numerical Data'!$E$57</f>
        <v>Other Emissions</v>
      </c>
      <c r="AJ255" s="784" cm="1">
        <f t="array" ref="AJ255">INDEX('Talnagögn | Numerical Data'!$1:$1048576, _xlfn.XMATCH($A255,'Talnagögn | Numerical Data'!$A:$A), _xlfn.XMATCH($A$1,'Talnagögn | Numerical Data'!$1:$1))</f>
        <v>27.783192803599604</v>
      </c>
      <c r="AK255" s="703">
        <f t="shared" si="3"/>
        <v>1.4885370052381469E-2</v>
      </c>
      <c r="AL255" s="785" cm="1">
        <f t="array" ref="AL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_xlfn.XMATCH($B$3,'Talnagögn | Numerical Data'!$1:$1))</f>
        <v>7.6863355941095506</v>
      </c>
      <c r="AM255" s="705" cm="1">
        <f t="array" ref="AM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_xlfn.XMATCH($B$3,'Talnagögn | Numerical Data'!$1:$1))-1</f>
        <v>0.3824645572184262</v>
      </c>
      <c r="AN255" s="784" cm="1">
        <f t="array" ref="AN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_xlfn.XMATCH($B$2,'Talnagögn | Numerical Data'!$1:$1))</f>
        <v>-23.185735066453844</v>
      </c>
      <c r="AO255" s="705" cm="1">
        <f t="array" ref="AO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_xlfn.XMATCH($B$2,'Talnagögn | Numerical Data'!$1:$1))-1</f>
        <v>-0.45489940705769705</v>
      </c>
      <c r="AP255" s="784" cm="1">
        <f t="array" ref="AP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_xlfn.XMATCH($B$1,'Talnagögn | Numerical Data'!$1:$1))</f>
        <v>-22.559026235756619</v>
      </c>
      <c r="AQ255" s="697" cm="1">
        <f t="array" ref="AQ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_xlfn.XMATCH($B$1,'Talnagögn | Numerical Data'!$1:$1))-1</f>
        <v>-0.44811346552126685</v>
      </c>
      <c r="AR255" s="350"/>
      <c r="AS255" s="696" t="str">
        <f>'Talnagögn | Numerical Data'!$E$57</f>
        <v>Other Emissions</v>
      </c>
      <c r="AT255" s="784" cm="1">
        <f t="array" ref="AT255">INDEX('Talnagögn | Numerical Data'!$1:$1048576,_xlfn.XMATCH($B255,'Talnagögn | Numerical Data'!$B:$B),_xlfn.XMATCH($B$4,'Talnagögn | Numerical Data'!$1:$1))-INDEX('Talnagögn | Numerical Data'!$1:$1048576,_xlfn.XMATCH($A255,'Talnagögn | Numerical Data'!$A:$A),_xlfn.XMATCH($B$2,'Talnagögn | Numerical Data'!$1:$1))</f>
        <v>-35.180363197531733</v>
      </c>
      <c r="AU255" s="705" cm="1">
        <f t="array" ref="AU255">INDEX('Talnagögn | Numerical Data'!$1:$1048576,_xlfn.XMATCH($B255,'Talnagögn | Numerical Data'!$B:$B),_xlfn.XMATCH($B$4,'Talnagögn | Numerical Data'!$1:$1))/INDEX('Talnagögn | Numerical Data'!$1:$1048576,_xlfn.XMATCH($A255,'Talnagögn | Numerical Data'!$A:$A),_xlfn.XMATCH($B$2,'Talnagögn | Numerical Data'!$1:$1))-1</f>
        <v>-0.69023157181616512</v>
      </c>
      <c r="AV255" s="784" cm="1">
        <f t="array" ref="AV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Data'!$A:$A),_xlfn.XMATCH($B$1,'Talnagögn | Numerical Data'!$1:$1))</f>
        <v>-35.73728282200733</v>
      </c>
      <c r="AW255" s="697" cm="1">
        <f t="array" ref="AW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Data'!$A:$A),_xlfn.XMATCH($B$1,'Talnagögn | Numerical Data'!$1:$1))-1</f>
        <v>-0.70988692004356946</v>
      </c>
    </row>
    <row r="256" spans="1:55" ht="30" customHeight="1" x14ac:dyDescent="0.4">
      <c r="A256" s="224" t="s">
        <v>39</v>
      </c>
      <c r="B256" s="920" t="s">
        <v>248</v>
      </c>
      <c r="C256" s="920" t="s">
        <v>255</v>
      </c>
      <c r="D256" s="225" t="s">
        <v>45</v>
      </c>
      <c r="E256" s="709" t="s">
        <v>12</v>
      </c>
      <c r="F256" s="786" cm="1">
        <f t="array" ref="F256">INDEX('Talnagögn | Numerical Data'!$1:$1048576, _xlfn.XMATCH($A256,'Talnagögn | Numerical Data'!$A:$A), _xlfn.XMATCH($A$1,'Talnagögn | Numerical Data'!$1:$1))</f>
        <v>1866.4764601639613</v>
      </c>
      <c r="G256" s="704">
        <f t="shared" si="2"/>
        <v>1</v>
      </c>
      <c r="H256" s="786" cm="1">
        <f t="array" ref="H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_xlfn.XMATCH($B$3,'Talnagögn | Numerical Data'!$1:$1))</f>
        <v>84.726063674663237</v>
      </c>
      <c r="I256" s="698" cm="1">
        <f t="array" ref="I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_xlfn.XMATCH($B$3,'Talnagögn | Numerical Data'!$1:$1))-1</f>
        <v>4.7552150874558441E-2</v>
      </c>
      <c r="J256" s="786" cm="1">
        <f t="array" ref="J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_xlfn.XMATCH($B$2,'Talnagögn | Numerical Data'!$1:$1))</f>
        <v>-289.85783724485691</v>
      </c>
      <c r="K256" s="704" cm="1">
        <f t="array" ref="K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_xlfn.XMATCH($B$2,'Talnagögn | Numerical Data'!$1:$1))-1</f>
        <v>-0.1344215679327494</v>
      </c>
      <c r="L256" s="786" cm="1">
        <f t="array" ref="L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_xlfn.XMATCH($B$1,'Talnagögn | Numerical Data'!$1:$1))</f>
        <v>25.909606440247444</v>
      </c>
      <c r="M256" s="708" cm="1">
        <f t="array" ref="M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_xlfn.XMATCH($B$1,'Talnagögn | Numerical Data'!$1:$1))-1</f>
        <v>1.4076971117799264E-2</v>
      </c>
      <c r="N256" s="350"/>
      <c r="O256" s="709" t="s">
        <v>12</v>
      </c>
      <c r="P256" s="786" cm="1">
        <f t="array" ref="P256">INDEX('Talnagögn | Numerical Data'!$1:$1048576,_xlfn.XMATCH($B256,'Talnagögn | Numerical Data'!$B:$B),_xlfn.XMATCH($B$4,'Talnagögn | Numerical Data'!$1:$1))-INDEX('Talnagögn | Numerical Data'!$1:$1048576,_xlfn.XMATCH($A256,'Talnagögn | Numerical Data'!$A:$A),_xlfn.XMATCH($B$2,'Talnagögn | Numerical Data'!$1:$1))</f>
        <v>-744.75643753662075</v>
      </c>
      <c r="Q256" s="704" cm="1">
        <f t="array" ref="Q256">INDEX('Talnagögn | Numerical Data'!$1:$1048576,_xlfn.XMATCH($B256,'Talnagögn | Numerical Data'!$B:$B),_xlfn.XMATCH($B$4,'Talnagögn | Numerical Data'!$1:$1))/INDEX('Talnagögn | Numerical Data'!$1:$1048576,_xlfn.XMATCH($A256,'Talnagögn | Numerical Data'!$A:$A),_xlfn.XMATCH($B$2,'Talnagögn | Numerical Data'!$1:$1))-1</f>
        <v>-0.34538078739997091</v>
      </c>
      <c r="R256" s="786" cm="1">
        <f t="array" ref="R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Data'!$A:$A),_xlfn.XMATCH($B$1,'Talnagögn | Numerical Data'!$1:$1))</f>
        <v>-1495.3855444220542</v>
      </c>
      <c r="S256" s="707" cm="1">
        <f t="array" ref="S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Data'!$A:$A),_xlfn.XMATCH($B$1,'Talnagögn | Numerical Data'!$1:$1))-1</f>
        <v>-0.81245923852028978</v>
      </c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I256" s="709" t="s">
        <v>158</v>
      </c>
      <c r="AJ256" s="786" cm="1">
        <f t="array" ref="AJ256">INDEX('Talnagögn | Numerical Data'!$1:$1048576, _xlfn.XMATCH($A256,'Talnagögn | Numerical Data'!$A:$A), _xlfn.XMATCH($A$1,'Talnagögn | Numerical Data'!$1:$1))</f>
        <v>1866.4764601639613</v>
      </c>
      <c r="AK256" s="704">
        <f t="shared" si="3"/>
        <v>1</v>
      </c>
      <c r="AL256" s="786" cm="1">
        <f t="array" ref="AL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_xlfn.XMATCH($B$3,'Talnagögn | Numerical Data'!$1:$1))</f>
        <v>84.726063674663237</v>
      </c>
      <c r="AM256" s="698" cm="1">
        <f t="array" ref="AM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_xlfn.XMATCH($B$3,'Talnagögn | Numerical Data'!$1:$1))-1</f>
        <v>4.7552150874558441E-2</v>
      </c>
      <c r="AN256" s="786" cm="1">
        <f t="array" ref="AN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_xlfn.XMATCH($B$2,'Talnagögn | Numerical Data'!$1:$1))</f>
        <v>-289.85783724485691</v>
      </c>
      <c r="AO256" s="704" cm="1">
        <f t="array" ref="AO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_xlfn.XMATCH($B$2,'Talnagögn | Numerical Data'!$1:$1))-1</f>
        <v>-0.1344215679327494</v>
      </c>
      <c r="AP256" s="786" cm="1">
        <f t="array" ref="AP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_xlfn.XMATCH($B$1,'Talnagögn | Numerical Data'!$1:$1))</f>
        <v>25.909606440247444</v>
      </c>
      <c r="AQ256" s="708" cm="1">
        <f t="array" ref="AQ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_xlfn.XMATCH($B$1,'Talnagögn | Numerical Data'!$1:$1))-1</f>
        <v>1.4076971117799264E-2</v>
      </c>
      <c r="AR256" s="350"/>
      <c r="AS256" s="709" t="s">
        <v>12</v>
      </c>
      <c r="AT256" s="786" cm="1">
        <f t="array" ref="AT256">INDEX('Talnagögn | Numerical Data'!$1:$1048576,_xlfn.XMATCH($B256,'Talnagögn | Numerical Data'!$B:$B),_xlfn.XMATCH($B$4,'Talnagögn | Numerical Data'!$1:$1))-INDEX('Talnagögn | Numerical Data'!$1:$1048576,_xlfn.XMATCH($A256,'Talnagögn | Numerical Data'!$A:$A),_xlfn.XMATCH($B$2,'Talnagögn | Numerical Data'!$1:$1))</f>
        <v>-744.75643753662075</v>
      </c>
      <c r="AU256" s="704" cm="1">
        <f t="array" ref="AU256">INDEX('Talnagögn | Numerical Data'!$1:$1048576,_xlfn.XMATCH($B256,'Talnagögn | Numerical Data'!$B:$B),_xlfn.XMATCH($B$4,'Talnagögn | Numerical Data'!$1:$1))/INDEX('Talnagögn | Numerical Data'!$1:$1048576,_xlfn.XMATCH($A256,'Talnagögn | Numerical Data'!$A:$A),_xlfn.XMATCH($B$2,'Talnagögn | Numerical Data'!$1:$1))-1</f>
        <v>-0.34538078739997091</v>
      </c>
      <c r="AV256" s="786" cm="1">
        <f t="array" ref="AV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Data'!$A:$A),_xlfn.XMATCH($B$1,'Talnagögn | Numerical Data'!$1:$1))</f>
        <v>-1495.3855444220542</v>
      </c>
      <c r="AW256" s="707" cm="1">
        <f t="array" ref="AW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Data'!$A:$A),_xlfn.XMATCH($B$1,'Talnagögn | Numerical Data'!$1:$1))-1</f>
        <v>-0.81245923852028978</v>
      </c>
      <c r="AX256" s="7"/>
      <c r="AY256" s="7"/>
      <c r="AZ256" s="7"/>
      <c r="BA256" s="7"/>
      <c r="BB256" s="7"/>
      <c r="BC256" s="7"/>
    </row>
    <row r="257" spans="1:55" s="37" customFormat="1" ht="15.6" customHeight="1" x14ac:dyDescent="0.4">
      <c r="A257" s="907" t="str">
        <f>"ORKA "&amp;$A$1</f>
        <v>ORKA 2024</v>
      </c>
      <c r="B257" s="907" t="str">
        <f>"ENERGY "&amp;$A$1</f>
        <v>ENERGY 2024</v>
      </c>
      <c r="C257" s="923" t="s">
        <v>45</v>
      </c>
      <c r="D257" s="225" t="s">
        <v>45</v>
      </c>
      <c r="E257" s="226"/>
      <c r="F257" s="209"/>
      <c r="G257" s="209"/>
      <c r="H257" s="209"/>
      <c r="I257" s="209"/>
      <c r="J257" s="209"/>
      <c r="K257" s="209"/>
      <c r="L257" s="209"/>
      <c r="M257" s="209"/>
      <c r="N257" s="350"/>
      <c r="O257" s="209"/>
      <c r="P257" s="209"/>
      <c r="Q257" s="209"/>
      <c r="R257" s="1287"/>
      <c r="S257" s="1287"/>
      <c r="T257" s="209"/>
      <c r="U257" s="209"/>
      <c r="V257" s="209"/>
      <c r="W257" s="663"/>
      <c r="X257" s="650"/>
      <c r="Y257" s="650"/>
      <c r="Z257" s="650"/>
      <c r="AA257" s="650"/>
      <c r="AB257" s="650"/>
      <c r="AC257" s="650"/>
      <c r="AD257" s="650"/>
      <c r="AE257" s="650"/>
      <c r="AF257" s="668"/>
      <c r="AG257" s="214"/>
      <c r="AH257" s="216"/>
      <c r="AI257" s="214"/>
      <c r="AJ257" s="650"/>
      <c r="AK257" s="650"/>
      <c r="AL257" s="650"/>
      <c r="AM257" s="652"/>
      <c r="AN257" s="350"/>
      <c r="AO257" s="350"/>
      <c r="AP257" s="350"/>
      <c r="AQ257" s="350"/>
      <c r="AR257" s="350"/>
      <c r="AS257" s="350"/>
      <c r="AT257" s="350"/>
      <c r="AU257" s="350"/>
      <c r="AV257" s="350"/>
      <c r="AW257" s="350"/>
      <c r="AX257" s="350"/>
      <c r="AY257" s="350"/>
      <c r="AZ257" s="350"/>
      <c r="BA257" s="350"/>
      <c r="BB257" s="350"/>
      <c r="BC257" s="350"/>
    </row>
    <row r="258" spans="1:55" s="37" customFormat="1" ht="13.5" customHeight="1" x14ac:dyDescent="0.4">
      <c r="A258" s="47"/>
      <c r="B258" s="923"/>
      <c r="C258" s="923"/>
      <c r="D258" s="225" t="s">
        <v>45</v>
      </c>
      <c r="E258" s="226"/>
      <c r="F258" s="209"/>
      <c r="G258" s="209"/>
      <c r="H258" s="209"/>
      <c r="I258" s="209"/>
      <c r="J258" s="209"/>
      <c r="K258" s="209"/>
      <c r="L258" s="209"/>
      <c r="M258" s="209"/>
      <c r="N258" s="350"/>
      <c r="O258" s="209"/>
      <c r="P258" s="209"/>
      <c r="Q258" s="209"/>
      <c r="R258" s="1287"/>
      <c r="S258" s="1287"/>
      <c r="T258" s="209"/>
      <c r="U258" s="209"/>
      <c r="V258" s="209"/>
      <c r="W258" s="663"/>
      <c r="X258" s="650"/>
      <c r="Y258" s="650"/>
      <c r="Z258" s="650"/>
      <c r="AA258" s="650"/>
      <c r="AB258" s="650"/>
      <c r="AC258" s="650"/>
      <c r="AD258" s="650"/>
      <c r="AE258" s="650"/>
      <c r="AF258" s="668"/>
      <c r="AG258" s="214"/>
      <c r="AH258" s="216"/>
      <c r="AI258" s="214"/>
      <c r="AJ258" s="650"/>
      <c r="AK258" s="650"/>
      <c r="AL258" s="650"/>
      <c r="AM258" s="652"/>
      <c r="AN258" s="350"/>
      <c r="AO258" s="350"/>
      <c r="AP258" s="350"/>
      <c r="AQ258" s="350"/>
      <c r="AR258" s="350"/>
      <c r="AS258" s="350"/>
      <c r="AT258" s="350"/>
      <c r="AU258" s="350"/>
      <c r="AV258" s="350"/>
      <c r="AW258" s="350"/>
      <c r="AX258" s="350"/>
      <c r="AY258" s="350"/>
      <c r="AZ258" s="350"/>
      <c r="BA258" s="350"/>
      <c r="BB258" s="350"/>
      <c r="BC258" s="350"/>
    </row>
    <row r="259" spans="1:55" s="37" customFormat="1" ht="13.5" customHeight="1" x14ac:dyDescent="0.4">
      <c r="A259" s="47"/>
      <c r="B259" s="923"/>
      <c r="C259" s="923"/>
      <c r="D259" s="225" t="s">
        <v>45</v>
      </c>
      <c r="E259" s="226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350"/>
      <c r="S259" s="350"/>
      <c r="T259" s="209"/>
      <c r="U259" s="209"/>
      <c r="V259" s="209"/>
      <c r="W259" s="663"/>
      <c r="X259" s="650"/>
      <c r="Y259" s="650"/>
      <c r="Z259" s="650"/>
      <c r="AA259" s="650"/>
      <c r="AB259" s="650"/>
      <c r="AC259" s="650"/>
      <c r="AD259" s="650"/>
      <c r="AE259" s="650"/>
      <c r="AF259" s="668"/>
      <c r="AG259" s="214"/>
      <c r="AI259" s="214"/>
      <c r="AJ259" s="650"/>
      <c r="AK259" s="650"/>
      <c r="AL259" s="650"/>
      <c r="AM259" s="652"/>
      <c r="AN259" s="350"/>
      <c r="AO259" s="350"/>
      <c r="AP259" s="350"/>
      <c r="AQ259" s="350"/>
      <c r="AR259" s="350"/>
      <c r="AS259" s="350"/>
      <c r="AT259" s="350"/>
      <c r="AU259" s="350"/>
      <c r="AV259" s="350"/>
      <c r="AW259" s="350"/>
      <c r="AX259" s="350"/>
      <c r="AY259" s="350"/>
      <c r="AZ259" s="350"/>
      <c r="BA259" s="350"/>
      <c r="BB259" s="350"/>
      <c r="BC259" s="350"/>
    </row>
    <row r="260" spans="1:55" s="37" customFormat="1" ht="13.5" customHeight="1" x14ac:dyDescent="0.4">
      <c r="A260" s="47"/>
      <c r="B260" s="923"/>
      <c r="C260" s="923"/>
      <c r="D260" s="225" t="s">
        <v>45</v>
      </c>
      <c r="E260" s="226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1287"/>
      <c r="S260" s="1287"/>
      <c r="T260" s="209"/>
      <c r="U260" s="209"/>
      <c r="V260" s="209"/>
      <c r="W260" s="663"/>
      <c r="X260" s="650"/>
      <c r="Y260" s="650"/>
      <c r="Z260" s="650"/>
      <c r="AA260" s="650"/>
      <c r="AB260" s="650"/>
      <c r="AC260" s="650"/>
      <c r="AD260" s="650"/>
      <c r="AE260" s="650"/>
      <c r="AF260" s="668"/>
      <c r="AG260" s="214"/>
      <c r="AH260" s="216"/>
      <c r="AI260" s="214"/>
      <c r="AJ260" s="650"/>
      <c r="AK260" s="650"/>
      <c r="AL260" s="650"/>
      <c r="AM260" s="652"/>
      <c r="AN260" s="350"/>
      <c r="AO260" s="350"/>
      <c r="AP260" s="350"/>
      <c r="AQ260" s="350"/>
      <c r="AR260" s="350"/>
      <c r="AS260" s="350"/>
      <c r="AT260" s="350"/>
      <c r="AU260" s="350"/>
      <c r="AV260" s="350"/>
      <c r="AW260" s="350"/>
      <c r="AX260" s="350"/>
      <c r="AY260" s="350"/>
      <c r="AZ260" s="350"/>
      <c r="BA260" s="350"/>
      <c r="BB260" s="350"/>
      <c r="BC260" s="350"/>
    </row>
    <row r="261" spans="1:55" s="37" customFormat="1" ht="13.5" customHeight="1" x14ac:dyDescent="0.4">
      <c r="A261" s="47"/>
      <c r="B261" s="923"/>
      <c r="C261" s="923"/>
      <c r="D261" s="225" t="s">
        <v>45</v>
      </c>
      <c r="E261" s="226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1287"/>
      <c r="S261" s="1287"/>
      <c r="T261" s="209"/>
      <c r="U261" s="209"/>
      <c r="V261" s="209"/>
      <c r="W261" s="663"/>
      <c r="X261" s="650"/>
      <c r="Y261" s="650"/>
      <c r="Z261" s="650"/>
      <c r="AA261" s="650"/>
      <c r="AB261" s="650"/>
      <c r="AC261" s="650"/>
      <c r="AD261" s="650"/>
      <c r="AE261" s="650"/>
      <c r="AF261" s="668"/>
      <c r="AG261" s="214"/>
      <c r="AH261" s="216"/>
      <c r="AI261" s="214"/>
      <c r="AJ261" s="650"/>
      <c r="AK261" s="650"/>
      <c r="AL261" s="650"/>
      <c r="AM261" s="652"/>
      <c r="AN261" s="350"/>
      <c r="AO261" s="350"/>
      <c r="AP261" s="350"/>
      <c r="AQ261" s="350"/>
      <c r="AR261" s="350"/>
      <c r="AS261" s="350"/>
      <c r="AT261" s="350"/>
      <c r="AU261" s="350"/>
      <c r="AV261" s="350"/>
      <c r="AW261" s="350"/>
      <c r="AX261" s="350"/>
      <c r="AY261" s="350"/>
      <c r="AZ261" s="350"/>
      <c r="BA261" s="350"/>
      <c r="BB261" s="350"/>
      <c r="BC261" s="350"/>
    </row>
    <row r="262" spans="1:55" s="37" customFormat="1" ht="13.5" customHeight="1" x14ac:dyDescent="0.4">
      <c r="A262" s="47"/>
      <c r="B262" s="923"/>
      <c r="C262" s="923"/>
      <c r="D262" s="225" t="s">
        <v>45</v>
      </c>
      <c r="E262" s="226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1287"/>
      <c r="S262" s="1287"/>
      <c r="T262" s="350"/>
      <c r="U262" s="350"/>
      <c r="V262" s="350"/>
      <c r="W262" s="350"/>
      <c r="X262" s="350"/>
      <c r="Y262" s="350"/>
      <c r="Z262" s="350"/>
      <c r="AA262" s="350"/>
      <c r="AB262" s="350"/>
      <c r="AC262" s="350"/>
      <c r="AD262" s="350"/>
      <c r="AE262" s="350"/>
      <c r="AF262" s="664"/>
      <c r="AJ262" s="350"/>
      <c r="AK262" s="350"/>
      <c r="AL262" s="350"/>
      <c r="AM262" s="350"/>
      <c r="AN262" s="350"/>
      <c r="AO262" s="350"/>
      <c r="AP262" s="350"/>
      <c r="AQ262" s="350"/>
      <c r="AR262" s="350"/>
      <c r="AS262" s="350"/>
      <c r="AT262" s="350"/>
      <c r="AU262" s="350"/>
      <c r="AV262" s="350"/>
      <c r="AW262" s="350"/>
      <c r="AX262" s="350"/>
      <c r="AY262" s="350"/>
      <c r="AZ262" s="350"/>
      <c r="BA262" s="350"/>
      <c r="BB262" s="350"/>
      <c r="BC262" s="350"/>
    </row>
    <row r="263" spans="1:55" s="37" customFormat="1" ht="13.5" customHeight="1" x14ac:dyDescent="0.4">
      <c r="A263" s="47"/>
      <c r="B263" s="923"/>
      <c r="C263" s="923"/>
      <c r="D263" s="225" t="s">
        <v>45</v>
      </c>
      <c r="E263" s="226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350"/>
      <c r="U263" s="350"/>
      <c r="V263" s="350"/>
      <c r="W263" s="350"/>
      <c r="X263" s="350"/>
      <c r="Y263" s="350"/>
      <c r="Z263" s="350"/>
      <c r="AA263" s="350"/>
      <c r="AB263" s="350"/>
      <c r="AC263" s="350"/>
      <c r="AD263" s="350"/>
      <c r="AE263" s="350"/>
      <c r="AF263" s="664"/>
      <c r="AJ263" s="350"/>
      <c r="AK263" s="350"/>
      <c r="AL263" s="350"/>
      <c r="AM263" s="350"/>
      <c r="AN263" s="350"/>
      <c r="AO263" s="350"/>
      <c r="AP263" s="350"/>
      <c r="AQ263" s="350"/>
      <c r="AR263" s="350"/>
      <c r="AS263" s="350"/>
      <c r="AT263" s="350"/>
      <c r="AU263" s="350"/>
      <c r="AV263" s="350"/>
      <c r="AW263" s="350"/>
      <c r="AX263" s="350"/>
      <c r="AY263" s="350"/>
      <c r="AZ263" s="350"/>
      <c r="BA263" s="350"/>
      <c r="BB263" s="350"/>
      <c r="BC263" s="350"/>
    </row>
    <row r="264" spans="1:55" s="37" customFormat="1" ht="13.5" customHeight="1" x14ac:dyDescent="0.4">
      <c r="A264" s="47"/>
      <c r="B264" s="920"/>
      <c r="C264" s="920"/>
      <c r="D264" s="225" t="s">
        <v>45</v>
      </c>
      <c r="E264" s="226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350"/>
      <c r="U264" s="350"/>
      <c r="V264" s="350"/>
      <c r="W264" s="350"/>
      <c r="X264" s="350"/>
      <c r="Y264" s="350"/>
      <c r="Z264" s="350"/>
      <c r="AA264" s="350"/>
      <c r="AB264" s="350"/>
      <c r="AC264" s="350"/>
      <c r="AD264" s="350"/>
      <c r="AE264" s="350"/>
      <c r="AF264" s="664"/>
      <c r="AJ264" s="350"/>
      <c r="AK264" s="350"/>
      <c r="AL264" s="350"/>
      <c r="AM264" s="350"/>
      <c r="AN264" s="350"/>
      <c r="AO264" s="350"/>
      <c r="AP264" s="350"/>
      <c r="AQ264" s="350"/>
      <c r="AR264" s="350"/>
      <c r="AS264" s="350"/>
      <c r="AT264" s="350"/>
      <c r="AU264" s="350"/>
      <c r="AV264" s="350"/>
      <c r="AW264" s="350"/>
      <c r="AX264" s="350"/>
      <c r="AY264" s="350"/>
      <c r="AZ264" s="350"/>
      <c r="BA264" s="350"/>
      <c r="BB264" s="350"/>
      <c r="BC264" s="350"/>
    </row>
    <row r="265" spans="1:55" s="37" customFormat="1" ht="13.5" customHeight="1" x14ac:dyDescent="0.4">
      <c r="A265" s="47"/>
      <c r="B265" s="920"/>
      <c r="C265" s="920"/>
      <c r="D265" s="225" t="s">
        <v>45</v>
      </c>
      <c r="E265" s="226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350"/>
      <c r="U265" s="350"/>
      <c r="V265" s="350"/>
      <c r="W265" s="350"/>
      <c r="X265" s="350"/>
      <c r="Y265" s="350"/>
      <c r="Z265" s="350"/>
      <c r="AA265" s="350"/>
      <c r="AB265" s="350"/>
      <c r="AC265" s="350"/>
      <c r="AD265" s="350"/>
      <c r="AE265" s="350"/>
      <c r="AF265" s="664"/>
      <c r="AJ265" s="350"/>
      <c r="AK265" s="350"/>
      <c r="AL265" s="350"/>
      <c r="AM265" s="350"/>
      <c r="AN265" s="350"/>
      <c r="AO265" s="350"/>
      <c r="AP265" s="350"/>
      <c r="AQ265" s="350"/>
      <c r="AR265" s="350"/>
      <c r="AS265" s="350"/>
      <c r="AT265" s="350"/>
      <c r="AU265" s="350"/>
      <c r="AV265" s="350"/>
      <c r="AW265" s="350"/>
      <c r="AX265" s="350"/>
      <c r="AY265" s="350"/>
      <c r="AZ265" s="350"/>
      <c r="BA265" s="350"/>
      <c r="BB265" s="350"/>
      <c r="BC265" s="350"/>
    </row>
    <row r="266" spans="1:55" s="37" customFormat="1" ht="13.5" customHeight="1" x14ac:dyDescent="0.4">
      <c r="A266" s="47"/>
      <c r="B266" s="920"/>
      <c r="C266" s="920"/>
      <c r="D266" s="225" t="s">
        <v>45</v>
      </c>
      <c r="E266" s="226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350"/>
      <c r="U266" s="350"/>
      <c r="V266" s="350"/>
      <c r="W266" s="350"/>
      <c r="X266" s="350"/>
      <c r="Y266" s="350"/>
      <c r="Z266" s="350"/>
      <c r="AA266" s="350"/>
      <c r="AB266" s="350"/>
      <c r="AC266" s="350"/>
      <c r="AD266" s="350"/>
      <c r="AE266" s="350"/>
      <c r="AF266" s="664"/>
      <c r="AJ266" s="350"/>
      <c r="AK266" s="350"/>
      <c r="AL266" s="350"/>
      <c r="AM266" s="350"/>
      <c r="AN266" s="350"/>
      <c r="AO266" s="350"/>
      <c r="AP266" s="350"/>
      <c r="AQ266" s="350"/>
      <c r="AR266" s="350"/>
      <c r="AS266" s="350"/>
      <c r="AT266" s="350"/>
      <c r="AU266" s="350"/>
      <c r="AV266" s="350"/>
      <c r="AW266" s="350"/>
      <c r="AX266" s="350"/>
      <c r="AY266" s="350"/>
      <c r="AZ266" s="350"/>
      <c r="BA266" s="350"/>
      <c r="BB266" s="350"/>
      <c r="BC266" s="350"/>
    </row>
    <row r="267" spans="1:55" s="37" customFormat="1" ht="13.5" customHeight="1" x14ac:dyDescent="0.4">
      <c r="A267" s="47"/>
      <c r="B267" s="920"/>
      <c r="C267" s="920"/>
      <c r="D267" s="225" t="s">
        <v>45</v>
      </c>
      <c r="E267" s="226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350"/>
      <c r="U267" s="350"/>
      <c r="V267" s="350"/>
      <c r="W267" s="350"/>
      <c r="X267" s="350"/>
      <c r="Y267" s="350"/>
      <c r="Z267" s="350"/>
      <c r="AA267" s="350"/>
      <c r="AB267" s="350"/>
      <c r="AC267" s="350"/>
      <c r="AD267" s="350"/>
      <c r="AE267" s="350"/>
      <c r="AF267" s="664"/>
      <c r="AJ267" s="350"/>
      <c r="AK267" s="350"/>
      <c r="AL267" s="350"/>
      <c r="AM267" s="350"/>
      <c r="AN267" s="350"/>
      <c r="AO267" s="350"/>
      <c r="AP267" s="350"/>
      <c r="AQ267" s="350"/>
      <c r="AR267" s="350"/>
      <c r="AS267" s="350"/>
      <c r="AT267" s="350"/>
      <c r="AU267" s="350"/>
      <c r="AV267" s="350"/>
      <c r="AW267" s="350"/>
      <c r="AX267" s="350"/>
      <c r="AY267" s="350"/>
      <c r="AZ267" s="350"/>
      <c r="BA267" s="350"/>
      <c r="BB267" s="350"/>
      <c r="BC267" s="350"/>
    </row>
    <row r="268" spans="1:55" s="37" customFormat="1" ht="13.5" customHeight="1" x14ac:dyDescent="0.4">
      <c r="A268" s="47"/>
      <c r="B268" s="920"/>
      <c r="C268" s="920"/>
      <c r="D268" s="225" t="s">
        <v>45</v>
      </c>
      <c r="E268" s="226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350"/>
      <c r="U268" s="350"/>
      <c r="V268" s="350"/>
      <c r="W268" s="350"/>
      <c r="X268" s="350"/>
      <c r="Y268" s="350"/>
      <c r="Z268" s="350"/>
      <c r="AA268" s="350"/>
      <c r="AB268" s="350"/>
      <c r="AC268" s="350"/>
      <c r="AD268" s="350"/>
      <c r="AE268" s="350"/>
      <c r="AF268" s="664"/>
      <c r="AJ268" s="350"/>
      <c r="AK268" s="350"/>
      <c r="AL268" s="350"/>
      <c r="AM268" s="350"/>
      <c r="AN268" s="350"/>
      <c r="AO268" s="350"/>
      <c r="AP268" s="350"/>
      <c r="AQ268" s="350"/>
      <c r="AR268" s="350"/>
      <c r="AS268" s="350"/>
      <c r="AT268" s="350"/>
      <c r="AU268" s="350"/>
      <c r="AV268" s="350"/>
      <c r="AW268" s="350"/>
      <c r="AX268" s="350"/>
      <c r="AY268" s="350"/>
      <c r="AZ268" s="350"/>
      <c r="BA268" s="350"/>
      <c r="BB268" s="350"/>
      <c r="BC268" s="350"/>
    </row>
    <row r="269" spans="1:55" s="37" customFormat="1" ht="13.5" customHeight="1" x14ac:dyDescent="0.4">
      <c r="A269" s="47"/>
      <c r="B269" s="923"/>
      <c r="C269" s="923"/>
      <c r="D269" s="225" t="s">
        <v>45</v>
      </c>
      <c r="E269" s="226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350"/>
      <c r="U269" s="350"/>
      <c r="V269" s="350"/>
      <c r="W269" s="350"/>
      <c r="X269" s="350"/>
      <c r="Y269" s="350"/>
      <c r="Z269" s="350"/>
      <c r="AA269" s="350"/>
      <c r="AB269" s="350"/>
      <c r="AC269" s="350"/>
      <c r="AD269" s="350"/>
      <c r="AE269" s="350"/>
      <c r="AF269" s="664"/>
      <c r="AJ269" s="350"/>
      <c r="AK269" s="350"/>
      <c r="AL269" s="350"/>
      <c r="AM269" s="350"/>
      <c r="AN269" s="350"/>
      <c r="AO269" s="350"/>
      <c r="AP269" s="350"/>
      <c r="AQ269" s="350"/>
      <c r="AR269" s="350"/>
      <c r="AS269" s="350"/>
      <c r="AT269" s="350"/>
      <c r="AU269" s="350"/>
      <c r="AV269" s="350"/>
      <c r="AW269" s="350"/>
      <c r="AX269" s="350"/>
      <c r="AY269" s="350"/>
      <c r="AZ269" s="350"/>
      <c r="BA269" s="350"/>
      <c r="BB269" s="350"/>
      <c r="BC269" s="350"/>
    </row>
    <row r="270" spans="1:55" s="37" customFormat="1" ht="13.5" customHeight="1" x14ac:dyDescent="0.4">
      <c r="A270" s="47"/>
      <c r="B270" s="923"/>
      <c r="C270" s="923"/>
      <c r="D270" s="225" t="s">
        <v>45</v>
      </c>
      <c r="E270" s="226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350"/>
      <c r="U270" s="350"/>
      <c r="V270" s="350"/>
      <c r="W270" s="350"/>
      <c r="X270" s="350"/>
      <c r="Y270" s="350"/>
      <c r="Z270" s="350"/>
      <c r="AA270" s="350"/>
      <c r="AB270" s="350"/>
      <c r="AC270" s="350"/>
      <c r="AD270" s="350"/>
      <c r="AE270" s="350"/>
      <c r="AF270" s="664"/>
      <c r="AJ270" s="350"/>
      <c r="AK270" s="350"/>
      <c r="AL270" s="350"/>
      <c r="AM270" s="350"/>
      <c r="AN270" s="350"/>
      <c r="AO270" s="350"/>
      <c r="AP270" s="350"/>
      <c r="AQ270" s="350"/>
      <c r="AR270" s="350"/>
      <c r="AS270" s="350"/>
      <c r="AT270" s="350"/>
      <c r="AU270" s="350"/>
      <c r="AV270" s="350"/>
      <c r="AW270" s="350"/>
      <c r="AX270" s="350"/>
      <c r="AY270" s="350"/>
      <c r="AZ270" s="350"/>
      <c r="BA270" s="350"/>
      <c r="BB270" s="350"/>
      <c r="BC270" s="350"/>
    </row>
    <row r="271" spans="1:55" s="37" customFormat="1" ht="13.5" customHeight="1" x14ac:dyDescent="0.4">
      <c r="A271" s="47"/>
      <c r="B271" s="923"/>
      <c r="C271" s="923"/>
      <c r="D271" s="225" t="s">
        <v>45</v>
      </c>
      <c r="E271" s="226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350"/>
      <c r="U271" s="350"/>
      <c r="V271" s="350"/>
      <c r="W271" s="350"/>
      <c r="X271" s="350"/>
      <c r="Y271" s="350"/>
      <c r="Z271" s="350"/>
      <c r="AA271" s="350"/>
      <c r="AB271" s="350"/>
      <c r="AC271" s="350"/>
      <c r="AD271" s="350"/>
      <c r="AE271" s="350"/>
      <c r="AF271" s="664"/>
      <c r="AJ271" s="350"/>
      <c r="AK271" s="350"/>
      <c r="AL271" s="350"/>
      <c r="AM271" s="350"/>
      <c r="AN271" s="350"/>
      <c r="AO271" s="350"/>
      <c r="AP271" s="350"/>
      <c r="AQ271" s="350"/>
      <c r="AR271" s="350"/>
      <c r="AS271" s="350"/>
      <c r="AT271" s="350"/>
      <c r="AU271" s="350"/>
      <c r="AV271" s="350"/>
      <c r="AW271" s="350"/>
      <c r="AX271" s="350"/>
      <c r="AY271" s="350"/>
      <c r="AZ271" s="350"/>
      <c r="BA271" s="350"/>
      <c r="BB271" s="350"/>
      <c r="BC271" s="350"/>
    </row>
    <row r="272" spans="1:55" s="37" customFormat="1" ht="13.5" customHeight="1" x14ac:dyDescent="0.4">
      <c r="A272" s="47"/>
      <c r="B272" s="923"/>
      <c r="C272" s="923"/>
      <c r="D272" s="225" t="s">
        <v>45</v>
      </c>
      <c r="E272" s="226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350"/>
      <c r="U272" s="350"/>
      <c r="V272" s="350"/>
      <c r="W272" s="350"/>
      <c r="X272" s="350"/>
      <c r="Y272" s="350"/>
      <c r="Z272" s="350"/>
      <c r="AA272" s="350"/>
      <c r="AB272" s="350"/>
      <c r="AC272" s="350"/>
      <c r="AD272" s="350"/>
      <c r="AE272" s="350"/>
      <c r="AF272" s="664"/>
      <c r="AJ272" s="350"/>
      <c r="AK272" s="350"/>
      <c r="AL272" s="350"/>
      <c r="AM272" s="350"/>
      <c r="AN272" s="350"/>
      <c r="AO272" s="350"/>
      <c r="AP272" s="350"/>
      <c r="AQ272" s="350"/>
      <c r="AR272" s="350"/>
      <c r="AS272" s="350"/>
      <c r="AT272" s="350"/>
      <c r="AU272" s="350"/>
      <c r="AV272" s="350"/>
      <c r="AW272" s="350"/>
      <c r="AX272" s="350"/>
      <c r="AY272" s="350"/>
      <c r="AZ272" s="350"/>
      <c r="BA272" s="350"/>
      <c r="BB272" s="350"/>
      <c r="BC272" s="350"/>
    </row>
    <row r="273" spans="1:55" s="37" customFormat="1" ht="13.5" customHeight="1" x14ac:dyDescent="0.4">
      <c r="A273" s="47"/>
      <c r="B273" s="923"/>
      <c r="C273" s="923"/>
      <c r="D273" s="225" t="s">
        <v>45</v>
      </c>
      <c r="E273" s="226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350"/>
      <c r="U273" s="350"/>
      <c r="V273" s="350"/>
      <c r="W273" s="350"/>
      <c r="X273" s="350"/>
      <c r="Y273" s="350"/>
      <c r="Z273" s="350"/>
      <c r="AA273" s="350"/>
      <c r="AB273" s="350"/>
      <c r="AC273" s="350"/>
      <c r="AD273" s="350"/>
      <c r="AE273" s="350"/>
      <c r="AF273" s="664"/>
      <c r="AJ273" s="350"/>
      <c r="AK273" s="350"/>
      <c r="AL273" s="350"/>
      <c r="AM273" s="350"/>
      <c r="AN273" s="350"/>
      <c r="AO273" s="350"/>
      <c r="AP273" s="350"/>
      <c r="AQ273" s="350"/>
      <c r="AR273" s="350"/>
      <c r="AS273" s="350"/>
      <c r="AT273" s="350"/>
      <c r="AU273" s="350"/>
      <c r="AV273" s="350"/>
      <c r="AW273" s="350"/>
      <c r="AX273" s="350"/>
      <c r="AY273" s="350"/>
      <c r="AZ273" s="350"/>
      <c r="BA273" s="350"/>
      <c r="BB273" s="350"/>
      <c r="BC273" s="350"/>
    </row>
    <row r="274" spans="1:55" s="37" customFormat="1" ht="13.5" customHeight="1" x14ac:dyDescent="0.4">
      <c r="A274" s="47"/>
      <c r="B274" s="923"/>
      <c r="C274" s="923"/>
      <c r="D274" s="225" t="s">
        <v>45</v>
      </c>
      <c r="E274" s="226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350"/>
      <c r="U274" s="350"/>
      <c r="V274" s="350"/>
      <c r="W274" s="350"/>
      <c r="X274" s="350"/>
      <c r="Y274" s="350"/>
      <c r="Z274" s="350"/>
      <c r="AA274" s="350"/>
      <c r="AB274" s="350"/>
      <c r="AC274" s="350"/>
      <c r="AD274" s="350"/>
      <c r="AE274" s="350"/>
      <c r="AF274" s="664"/>
      <c r="AJ274" s="350"/>
      <c r="AK274" s="350"/>
      <c r="AL274" s="350"/>
      <c r="AM274" s="350"/>
      <c r="AN274" s="350"/>
      <c r="AO274" s="350"/>
      <c r="AP274" s="350"/>
      <c r="AQ274" s="350"/>
      <c r="AR274" s="350"/>
      <c r="AS274" s="350"/>
      <c r="AT274" s="350"/>
      <c r="AU274" s="350"/>
      <c r="AV274" s="350"/>
      <c r="AW274" s="350"/>
      <c r="AX274" s="350"/>
      <c r="AY274" s="350"/>
      <c r="AZ274" s="350"/>
      <c r="BA274" s="350"/>
      <c r="BB274" s="350"/>
      <c r="BC274" s="350"/>
    </row>
    <row r="275" spans="1:55" s="37" customFormat="1" ht="13.5" customHeight="1" x14ac:dyDescent="0.4">
      <c r="A275" s="47"/>
      <c r="B275" s="923"/>
      <c r="C275" s="923"/>
      <c r="D275" s="225" t="s">
        <v>45</v>
      </c>
      <c r="E275" s="226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350"/>
      <c r="U275" s="350"/>
      <c r="V275" s="350"/>
      <c r="W275" s="350"/>
      <c r="X275" s="350"/>
      <c r="Y275" s="350"/>
      <c r="Z275" s="350"/>
      <c r="AA275" s="350"/>
      <c r="AB275" s="350"/>
      <c r="AC275" s="350"/>
      <c r="AD275" s="350"/>
      <c r="AE275" s="350"/>
      <c r="AF275" s="664"/>
      <c r="AJ275" s="350"/>
      <c r="AK275" s="350"/>
      <c r="AL275" s="350"/>
      <c r="AM275" s="350"/>
      <c r="AN275" s="350"/>
      <c r="AO275" s="350"/>
      <c r="AP275" s="350"/>
      <c r="AQ275" s="350"/>
      <c r="AR275" s="350"/>
      <c r="AS275" s="350"/>
      <c r="AT275" s="350"/>
      <c r="AU275" s="350"/>
      <c r="AV275" s="350"/>
      <c r="AW275" s="350"/>
      <c r="AX275" s="350"/>
      <c r="AY275" s="350"/>
      <c r="AZ275" s="350"/>
      <c r="BA275" s="350"/>
      <c r="BB275" s="350"/>
      <c r="BC275" s="350"/>
    </row>
    <row r="276" spans="1:55" s="37" customFormat="1" ht="13.5" customHeight="1" x14ac:dyDescent="0.4">
      <c r="A276" s="47"/>
      <c r="B276" s="923"/>
      <c r="C276" s="923"/>
      <c r="D276" s="225" t="s">
        <v>45</v>
      </c>
      <c r="E276" s="226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350"/>
      <c r="U276" s="350"/>
      <c r="V276" s="350"/>
      <c r="W276" s="350"/>
      <c r="X276" s="350"/>
      <c r="Y276" s="350"/>
      <c r="Z276" s="350"/>
      <c r="AA276" s="350"/>
      <c r="AB276" s="350"/>
      <c r="AC276" s="350"/>
      <c r="AD276" s="350"/>
      <c r="AE276" s="350"/>
      <c r="AF276" s="664"/>
      <c r="AJ276" s="350"/>
      <c r="AK276" s="350"/>
      <c r="AL276" s="350"/>
      <c r="AM276" s="350"/>
      <c r="AN276" s="350"/>
      <c r="AO276" s="350"/>
      <c r="AP276" s="350"/>
      <c r="AQ276" s="350"/>
      <c r="AR276" s="350"/>
      <c r="AS276" s="350"/>
      <c r="AT276" s="350"/>
      <c r="AU276" s="350"/>
      <c r="AV276" s="350"/>
      <c r="AW276" s="350"/>
      <c r="AX276" s="350"/>
      <c r="AY276" s="350"/>
      <c r="AZ276" s="350"/>
      <c r="BA276" s="350"/>
      <c r="BB276" s="350"/>
      <c r="BC276" s="350"/>
    </row>
    <row r="277" spans="1:55" s="37" customFormat="1" ht="13.5" customHeight="1" x14ac:dyDescent="0.4">
      <c r="A277" s="47"/>
      <c r="B277" s="923"/>
      <c r="C277" s="923"/>
      <c r="D277" s="225" t="s">
        <v>45</v>
      </c>
      <c r="E277" s="226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350"/>
      <c r="U277" s="350"/>
      <c r="V277" s="350"/>
      <c r="W277" s="350"/>
      <c r="X277" s="350"/>
      <c r="Y277" s="350"/>
      <c r="Z277" s="350"/>
      <c r="AA277" s="350"/>
      <c r="AB277" s="350"/>
      <c r="AC277" s="350"/>
      <c r="AD277" s="350"/>
      <c r="AE277" s="350"/>
      <c r="AF277" s="664"/>
      <c r="AJ277" s="350"/>
      <c r="AK277" s="350"/>
      <c r="AL277" s="350"/>
      <c r="AM277" s="350"/>
      <c r="AN277" s="350"/>
      <c r="AP277" s="350"/>
      <c r="AQ277" s="350"/>
      <c r="AR277" s="350"/>
      <c r="AS277" s="350"/>
      <c r="AT277" s="350"/>
      <c r="AU277" s="350"/>
      <c r="AV277" s="350"/>
      <c r="AW277" s="350"/>
      <c r="AX277" s="350"/>
      <c r="AY277" s="350"/>
      <c r="AZ277" s="350"/>
      <c r="BA277" s="350"/>
      <c r="BB277" s="350"/>
      <c r="BC277" s="350"/>
    </row>
    <row r="278" spans="1:55" s="37" customFormat="1" ht="13.5" customHeight="1" x14ac:dyDescent="0.4">
      <c r="A278" s="47"/>
      <c r="B278" s="923"/>
      <c r="C278" s="923"/>
      <c r="D278" s="225" t="s">
        <v>45</v>
      </c>
      <c r="E278" s="226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663"/>
      <c r="X278" s="650"/>
      <c r="Y278" s="650"/>
      <c r="Z278" s="650"/>
      <c r="AA278" s="650"/>
      <c r="AB278" s="650"/>
      <c r="AC278" s="650"/>
      <c r="AD278" s="650"/>
      <c r="AE278" s="650"/>
      <c r="AF278" s="668"/>
      <c r="AG278" s="214"/>
      <c r="AH278" s="214"/>
      <c r="AI278" s="214"/>
      <c r="AJ278" s="350"/>
      <c r="AK278" s="350"/>
      <c r="AL278" s="350"/>
      <c r="AM278" s="350"/>
      <c r="AN278" s="350"/>
      <c r="AO278" s="350"/>
      <c r="AP278" s="350"/>
      <c r="AQ278" s="350"/>
      <c r="AR278" s="350"/>
      <c r="AS278" s="350"/>
      <c r="AT278" s="350"/>
      <c r="AU278" s="350"/>
      <c r="AV278" s="350"/>
      <c r="AW278" s="350"/>
      <c r="AX278" s="350"/>
      <c r="AY278" s="350"/>
      <c r="AZ278" s="350"/>
      <c r="BA278" s="350"/>
      <c r="BB278" s="350"/>
      <c r="BC278" s="350"/>
    </row>
    <row r="279" spans="1:55" s="37" customFormat="1" ht="13.5" customHeight="1" x14ac:dyDescent="0.4">
      <c r="A279" s="47"/>
      <c r="B279" s="923"/>
      <c r="C279" s="923"/>
      <c r="D279" s="225" t="s">
        <v>45</v>
      </c>
      <c r="E279" s="226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663"/>
      <c r="X279" s="650"/>
      <c r="Y279" s="650"/>
      <c r="Z279" s="650"/>
      <c r="AA279" s="650"/>
      <c r="AB279" s="650"/>
      <c r="AC279" s="650"/>
      <c r="AD279" s="650"/>
      <c r="AE279" s="650"/>
      <c r="AF279" s="668"/>
      <c r="AG279" s="214"/>
      <c r="AH279" s="214"/>
      <c r="AI279" s="214"/>
      <c r="AJ279" s="350"/>
      <c r="AK279" s="350"/>
      <c r="AL279" s="350"/>
      <c r="AM279" s="350"/>
      <c r="AN279" s="350"/>
      <c r="AO279" s="350"/>
      <c r="AP279" s="350"/>
      <c r="AQ279" s="350"/>
      <c r="AR279" s="350"/>
      <c r="AS279" s="350"/>
      <c r="AT279" s="350"/>
      <c r="AU279" s="350"/>
      <c r="AV279" s="350"/>
      <c r="AW279" s="350"/>
      <c r="AX279" s="350"/>
      <c r="AY279" s="350"/>
      <c r="AZ279" s="350"/>
      <c r="BA279" s="350"/>
      <c r="BB279" s="350"/>
      <c r="BC279" s="350"/>
    </row>
    <row r="280" spans="1:55" s="37" customFormat="1" ht="13.5" customHeight="1" x14ac:dyDescent="0.4">
      <c r="A280" s="47"/>
      <c r="B280" s="923"/>
      <c r="C280" s="923"/>
      <c r="D280" s="225" t="s">
        <v>45</v>
      </c>
      <c r="E280" s="226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663"/>
      <c r="X280" s="650"/>
      <c r="Y280" s="650"/>
      <c r="Z280" s="650"/>
      <c r="AA280" s="650"/>
      <c r="AB280" s="650"/>
      <c r="AC280" s="650"/>
      <c r="AD280" s="650"/>
      <c r="AE280" s="650"/>
      <c r="AF280" s="668"/>
      <c r="AG280" s="214"/>
      <c r="AH280" s="214"/>
      <c r="AI280" s="214"/>
      <c r="AJ280" s="350"/>
      <c r="AK280" s="350"/>
      <c r="AL280" s="350"/>
      <c r="AM280" s="350"/>
      <c r="AN280" s="350"/>
      <c r="AO280" s="350"/>
      <c r="AP280" s="350"/>
      <c r="AQ280" s="350"/>
      <c r="AR280" s="350"/>
      <c r="AS280" s="350"/>
      <c r="AT280" s="350"/>
      <c r="AU280" s="350"/>
      <c r="AV280" s="350"/>
      <c r="AW280" s="350"/>
      <c r="AX280" s="350"/>
      <c r="AY280" s="350"/>
      <c r="AZ280" s="350"/>
      <c r="BA280" s="350"/>
      <c r="BB280" s="350"/>
      <c r="BC280" s="350"/>
    </row>
    <row r="281" spans="1:55" s="37" customFormat="1" ht="13.5" customHeight="1" x14ac:dyDescent="0.4">
      <c r="A281" s="47"/>
      <c r="B281" s="923"/>
      <c r="C281" s="923"/>
      <c r="D281" s="225" t="s">
        <v>45</v>
      </c>
      <c r="E281" s="226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663"/>
      <c r="X281" s="650"/>
      <c r="Y281" s="650"/>
      <c r="Z281" s="650"/>
      <c r="AA281" s="650"/>
      <c r="AB281" s="650"/>
      <c r="AC281" s="650"/>
      <c r="AD281" s="650"/>
      <c r="AE281" s="650"/>
      <c r="AF281" s="668"/>
      <c r="AG281" s="214"/>
      <c r="AH281" s="214"/>
      <c r="AI281" s="214"/>
      <c r="AJ281" s="350"/>
      <c r="AK281" s="350"/>
      <c r="AL281" s="350"/>
      <c r="AM281" s="350"/>
      <c r="AN281" s="350"/>
      <c r="AO281" s="350"/>
      <c r="AP281" s="350"/>
      <c r="AQ281" s="350"/>
      <c r="AR281" s="350"/>
      <c r="AS281" s="350"/>
      <c r="AT281" s="350"/>
      <c r="AU281" s="350"/>
      <c r="AV281" s="350"/>
      <c r="AW281" s="350"/>
      <c r="AX281" s="350"/>
      <c r="AY281" s="350"/>
      <c r="AZ281" s="350"/>
      <c r="BA281" s="350"/>
      <c r="BB281" s="350"/>
      <c r="BC281" s="350"/>
    </row>
    <row r="282" spans="1:55" s="37" customFormat="1" ht="13.5" customHeight="1" x14ac:dyDescent="0.4">
      <c r="A282" s="47"/>
      <c r="B282" s="923"/>
      <c r="C282" s="923"/>
      <c r="D282" s="225" t="s">
        <v>45</v>
      </c>
      <c r="E282" s="226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663"/>
      <c r="X282" s="650"/>
      <c r="Y282" s="650"/>
      <c r="Z282" s="650"/>
      <c r="AA282" s="650"/>
      <c r="AB282" s="650"/>
      <c r="AC282" s="650"/>
      <c r="AD282" s="650"/>
      <c r="AE282" s="650"/>
      <c r="AF282" s="668"/>
      <c r="AG282" s="214"/>
      <c r="AH282" s="214"/>
      <c r="AI282" s="214"/>
      <c r="AJ282" s="350"/>
      <c r="AK282" s="350"/>
      <c r="AL282" s="350"/>
      <c r="AM282" s="350"/>
      <c r="AN282" s="350"/>
      <c r="AO282" s="350"/>
      <c r="AP282" s="350"/>
      <c r="AQ282" s="350"/>
      <c r="AR282" s="350"/>
      <c r="AS282" s="350"/>
      <c r="AT282" s="350"/>
      <c r="AU282" s="350"/>
      <c r="AV282" s="350"/>
      <c r="AW282" s="350"/>
      <c r="AX282" s="350"/>
      <c r="AY282" s="350"/>
      <c r="AZ282" s="350"/>
      <c r="BA282" s="350"/>
      <c r="BB282" s="350"/>
      <c r="BC282" s="350"/>
    </row>
    <row r="283" spans="1:55" s="37" customFormat="1" ht="13.5" customHeight="1" x14ac:dyDescent="0.4">
      <c r="A283" s="47"/>
      <c r="B283" s="923"/>
      <c r="C283" s="923"/>
      <c r="D283" s="225" t="s">
        <v>45</v>
      </c>
      <c r="E283" s="226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663"/>
      <c r="X283" s="650"/>
      <c r="Y283" s="650"/>
      <c r="Z283" s="650"/>
      <c r="AA283" s="650"/>
      <c r="AB283" s="650"/>
      <c r="AC283" s="650"/>
      <c r="AD283" s="650"/>
      <c r="AE283" s="650"/>
      <c r="AF283" s="668"/>
      <c r="AG283" s="214"/>
      <c r="AH283" s="214"/>
      <c r="AI283" s="214"/>
      <c r="AJ283" s="350"/>
      <c r="AK283" s="350"/>
      <c r="AL283" s="350"/>
      <c r="AM283" s="350"/>
      <c r="AN283" s="350"/>
      <c r="AO283" s="350"/>
      <c r="AP283" s="350"/>
      <c r="AQ283" s="350"/>
      <c r="AR283" s="350"/>
      <c r="AS283" s="350"/>
      <c r="AT283" s="350"/>
      <c r="AU283" s="350"/>
      <c r="AV283" s="350"/>
      <c r="AW283" s="350"/>
      <c r="AX283" s="350"/>
      <c r="AY283" s="350"/>
      <c r="AZ283" s="350"/>
      <c r="BA283" s="350"/>
      <c r="BB283" s="350"/>
      <c r="BC283" s="350"/>
    </row>
    <row r="284" spans="1:55" s="37" customFormat="1" ht="13.5" customHeight="1" x14ac:dyDescent="0.4">
      <c r="A284" s="47"/>
      <c r="B284" s="923"/>
      <c r="C284" s="923"/>
      <c r="D284" s="225" t="s">
        <v>45</v>
      </c>
      <c r="E284" s="226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663"/>
      <c r="X284" s="650"/>
      <c r="Y284" s="650"/>
      <c r="Z284" s="650"/>
      <c r="AA284" s="650"/>
      <c r="AB284" s="650"/>
      <c r="AC284" s="650"/>
      <c r="AD284" s="650"/>
      <c r="AE284" s="650"/>
      <c r="AF284" s="668"/>
      <c r="AG284" s="214"/>
      <c r="AH284" s="214"/>
      <c r="AI284" s="214"/>
      <c r="AJ284" s="350"/>
      <c r="AK284" s="350"/>
      <c r="AL284" s="350"/>
      <c r="AM284" s="350"/>
      <c r="AN284" s="350"/>
      <c r="AO284" s="350"/>
      <c r="AP284" s="350"/>
      <c r="AQ284" s="350"/>
      <c r="AR284" s="350"/>
      <c r="AS284" s="350"/>
      <c r="AT284" s="350"/>
      <c r="AU284" s="350"/>
      <c r="AV284" s="350"/>
      <c r="AW284" s="350"/>
      <c r="AX284" s="350"/>
      <c r="AY284" s="350"/>
      <c r="AZ284" s="350"/>
      <c r="BA284" s="350"/>
      <c r="BB284" s="350"/>
      <c r="BC284" s="350"/>
    </row>
    <row r="285" spans="1:55" s="37" customFormat="1" ht="13.5" customHeight="1" x14ac:dyDescent="0.4">
      <c r="A285" s="47"/>
      <c r="B285" s="923"/>
      <c r="C285" s="923"/>
      <c r="D285" s="225"/>
      <c r="E285" s="226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663"/>
      <c r="X285" s="650"/>
      <c r="Y285" s="650"/>
      <c r="Z285" s="650"/>
      <c r="AA285" s="650"/>
      <c r="AB285" s="650"/>
      <c r="AC285" s="650"/>
      <c r="AD285" s="650"/>
      <c r="AE285" s="650"/>
      <c r="AF285" s="668"/>
      <c r="AG285" s="214"/>
      <c r="AH285" s="214"/>
      <c r="AI285" s="214"/>
      <c r="AJ285" s="350"/>
      <c r="AK285" s="350"/>
      <c r="AL285" s="350"/>
      <c r="AM285" s="350"/>
      <c r="AN285" s="350"/>
      <c r="AO285" s="350"/>
      <c r="AP285" s="350"/>
      <c r="AQ285" s="350"/>
      <c r="AR285" s="350"/>
      <c r="AS285" s="350"/>
      <c r="AT285" s="350"/>
      <c r="AU285" s="350"/>
      <c r="AV285" s="350"/>
      <c r="AW285" s="350"/>
      <c r="AX285" s="350"/>
      <c r="AY285" s="350"/>
      <c r="AZ285" s="350"/>
      <c r="BA285" s="350"/>
      <c r="BB285" s="350"/>
      <c r="BC285" s="350"/>
    </row>
    <row r="286" spans="1:55" s="1063" customFormat="1" ht="27" customHeight="1" x14ac:dyDescent="0.4">
      <c r="A286" s="1062"/>
      <c r="B286" s="1062"/>
      <c r="C286" s="1062"/>
      <c r="E286" s="1063" t="str">
        <f>$E$49</f>
        <v>SÖGULEG LOSUN</v>
      </c>
      <c r="F286" s="1064"/>
      <c r="G286" s="1064"/>
      <c r="H286" s="1064"/>
      <c r="I286" s="1064"/>
      <c r="J286" s="1064"/>
      <c r="K286" s="1064"/>
      <c r="L286" s="1064"/>
      <c r="M286" s="1064"/>
      <c r="N286" s="1064"/>
      <c r="O286" s="1064"/>
      <c r="P286" s="1064"/>
      <c r="Q286" s="1064"/>
      <c r="R286" s="1064"/>
      <c r="S286" s="1064"/>
      <c r="T286" s="1064"/>
      <c r="U286" s="1064"/>
      <c r="V286" s="1064"/>
      <c r="W286" s="1064"/>
      <c r="X286" s="1064"/>
      <c r="Y286" s="1064"/>
      <c r="Z286" s="1064"/>
      <c r="AA286" s="1064"/>
      <c r="AB286" s="1064"/>
      <c r="AC286" s="1064"/>
      <c r="AD286" s="1064"/>
      <c r="AE286" s="1064"/>
      <c r="AF286" s="1065"/>
      <c r="AI286" s="1063" t="str">
        <f>$AI$49</f>
        <v>HISTORICAL EMISSIONS</v>
      </c>
      <c r="AJ286" s="1064"/>
      <c r="AK286" s="1064"/>
      <c r="AL286" s="1064"/>
      <c r="AM286" s="1064"/>
      <c r="AN286" s="1064"/>
      <c r="AO286" s="1064"/>
      <c r="AP286" s="1064"/>
      <c r="AQ286" s="1064"/>
      <c r="AR286" s="1064"/>
      <c r="AS286" s="1064"/>
      <c r="AT286" s="1064"/>
      <c r="AU286" s="1064"/>
      <c r="AV286" s="1064"/>
      <c r="AW286" s="1064"/>
      <c r="AX286" s="1064"/>
      <c r="AY286" s="1064"/>
      <c r="AZ286" s="1064"/>
      <c r="BA286" s="1064"/>
      <c r="BB286" s="1064"/>
      <c r="BC286" s="1064"/>
    </row>
    <row r="287" spans="1:55" s="37" customFormat="1" ht="14.4" customHeight="1" x14ac:dyDescent="0.4">
      <c r="A287" s="47"/>
      <c r="B287" s="920"/>
      <c r="C287" s="920"/>
      <c r="D287" s="225" t="s">
        <v>45</v>
      </c>
      <c r="F287" s="350"/>
      <c r="G287" s="350"/>
      <c r="H287" s="221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  <c r="AA287" s="350"/>
      <c r="AB287" s="350"/>
      <c r="AC287" s="350"/>
      <c r="AD287" s="350"/>
      <c r="AE287" s="350"/>
      <c r="AF287" s="664"/>
      <c r="AJ287" s="350"/>
      <c r="AK287" s="350"/>
      <c r="AL287" s="350"/>
      <c r="AM287" s="350"/>
      <c r="AN287" s="350"/>
      <c r="AO287" s="350"/>
      <c r="AP287" s="350"/>
      <c r="AQ287" s="350"/>
      <c r="AR287" s="350"/>
      <c r="AS287" s="350"/>
      <c r="AT287" s="350"/>
      <c r="AU287" s="350"/>
      <c r="AV287" s="350"/>
      <c r="AW287" s="350"/>
      <c r="AX287" s="350"/>
      <c r="AY287" s="350"/>
      <c r="AZ287" s="350"/>
      <c r="BA287" s="350"/>
      <c r="BB287" s="350"/>
      <c r="BC287" s="350"/>
    </row>
    <row r="288" spans="1:55" s="37" customFormat="1" ht="14.4" customHeight="1" x14ac:dyDescent="0.4">
      <c r="A288" s="47"/>
      <c r="B288" s="920"/>
      <c r="C288" s="920"/>
      <c r="D288" s="225" t="s">
        <v>45</v>
      </c>
      <c r="F288" s="350"/>
      <c r="G288" s="350"/>
      <c r="H288" s="221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  <c r="AA288" s="350"/>
      <c r="AB288" s="350"/>
      <c r="AC288" s="350"/>
      <c r="AD288" s="350"/>
      <c r="AE288" s="350"/>
      <c r="AF288" s="664"/>
      <c r="AJ288" s="350"/>
      <c r="AK288" s="350"/>
      <c r="AL288" s="350"/>
      <c r="AM288" s="350"/>
      <c r="AN288" s="350"/>
      <c r="AO288" s="350"/>
      <c r="AP288" s="350"/>
      <c r="AQ288" s="350"/>
      <c r="AR288" s="350"/>
      <c r="AS288" s="350"/>
      <c r="AT288" s="350"/>
      <c r="AU288" s="350"/>
      <c r="AV288" s="350"/>
      <c r="AW288" s="350"/>
      <c r="AX288" s="350"/>
      <c r="AY288" s="350"/>
      <c r="AZ288" s="350"/>
      <c r="BA288" s="350"/>
      <c r="BB288" s="350"/>
      <c r="BC288" s="350"/>
    </row>
    <row r="289" spans="1:55" s="37" customFormat="1" ht="14.4" customHeight="1" x14ac:dyDescent="0.4">
      <c r="A289" s="47"/>
      <c r="B289" s="920"/>
      <c r="C289" s="920"/>
      <c r="D289" s="225" t="s">
        <v>45</v>
      </c>
      <c r="F289" s="350"/>
      <c r="G289" s="350"/>
      <c r="H289" s="221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  <c r="AA289" s="350"/>
      <c r="AB289" s="350"/>
      <c r="AC289" s="350"/>
      <c r="AD289" s="350"/>
      <c r="AE289" s="350"/>
      <c r="AF289" s="664"/>
      <c r="AJ289" s="350"/>
      <c r="AK289" s="350"/>
      <c r="AL289" s="350"/>
      <c r="AM289" s="350"/>
      <c r="AN289" s="350"/>
      <c r="AO289" s="350"/>
      <c r="AP289" s="350"/>
      <c r="AQ289" s="350"/>
      <c r="AR289" s="350"/>
      <c r="AS289" s="350"/>
      <c r="AT289" s="350"/>
      <c r="AU289" s="350"/>
      <c r="AV289" s="350"/>
      <c r="AW289" s="350"/>
      <c r="AX289" s="350"/>
      <c r="AY289" s="350"/>
      <c r="AZ289" s="350"/>
      <c r="BA289" s="350"/>
      <c r="BB289" s="350"/>
      <c r="BC289" s="350"/>
    </row>
    <row r="290" spans="1:55" s="37" customFormat="1" x14ac:dyDescent="0.4">
      <c r="A290" s="47"/>
      <c r="B290" s="920"/>
      <c r="C290" s="920"/>
      <c r="D290" s="225" t="s">
        <v>45</v>
      </c>
      <c r="F290" s="350"/>
      <c r="G290" s="350"/>
      <c r="H290" s="221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  <c r="AA290" s="350"/>
      <c r="AB290" s="350"/>
      <c r="AC290" s="350"/>
      <c r="AD290" s="350"/>
      <c r="AE290" s="350"/>
      <c r="AF290" s="664"/>
      <c r="AJ290" s="350"/>
      <c r="AK290" s="350"/>
      <c r="AL290" s="350"/>
      <c r="AM290" s="350"/>
      <c r="AN290" s="350"/>
      <c r="AO290" s="350"/>
      <c r="AP290" s="350"/>
      <c r="AQ290" s="350"/>
      <c r="AR290" s="350"/>
      <c r="AS290" s="350"/>
      <c r="AT290" s="350"/>
      <c r="AU290" s="350"/>
      <c r="AV290" s="350"/>
      <c r="AW290" s="350"/>
      <c r="AX290" s="350"/>
      <c r="AY290" s="350"/>
      <c r="AZ290" s="350"/>
      <c r="BA290" s="350"/>
      <c r="BB290" s="350"/>
      <c r="BC290" s="350"/>
    </row>
    <row r="291" spans="1:55" s="37" customFormat="1" x14ac:dyDescent="0.4">
      <c r="A291" s="47"/>
      <c r="B291" s="920"/>
      <c r="C291" s="920"/>
      <c r="D291" s="225" t="s">
        <v>45</v>
      </c>
      <c r="F291" s="350"/>
      <c r="G291" s="350"/>
      <c r="H291" s="221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  <c r="AA291" s="350"/>
      <c r="AB291" s="350"/>
      <c r="AC291" s="350"/>
      <c r="AD291" s="350"/>
      <c r="AE291" s="350"/>
      <c r="AF291" s="664"/>
      <c r="AJ291" s="350"/>
      <c r="AK291" s="350"/>
      <c r="AL291" s="350"/>
      <c r="AM291" s="350"/>
      <c r="AN291" s="350"/>
      <c r="AO291" s="350"/>
      <c r="AP291" s="350"/>
      <c r="AQ291" s="350"/>
      <c r="AR291" s="350"/>
      <c r="AS291" s="350"/>
      <c r="AT291" s="350"/>
      <c r="AU291" s="350"/>
      <c r="AV291" s="350"/>
      <c r="AW291" s="350"/>
      <c r="AX291" s="350"/>
      <c r="AY291" s="350"/>
      <c r="AZ291" s="350"/>
      <c r="BA291" s="350"/>
      <c r="BB291" s="350"/>
      <c r="BC291" s="350"/>
    </row>
    <row r="292" spans="1:55" s="37" customFormat="1" x14ac:dyDescent="0.4">
      <c r="A292" s="47"/>
      <c r="B292" s="920"/>
      <c r="C292" s="920"/>
      <c r="D292" s="225" t="s">
        <v>45</v>
      </c>
      <c r="F292" s="350"/>
      <c r="G292" s="350"/>
      <c r="H292" s="221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0"/>
      <c r="Z292" s="350"/>
      <c r="AA292" s="350"/>
      <c r="AB292" s="350"/>
      <c r="AC292" s="350"/>
      <c r="AD292" s="350"/>
      <c r="AE292" s="350"/>
      <c r="AF292" s="664"/>
      <c r="AJ292" s="350"/>
      <c r="AK292" s="350"/>
      <c r="AL292" s="350"/>
      <c r="AM292" s="350"/>
      <c r="AN292" s="350"/>
      <c r="AO292" s="350"/>
      <c r="AP292" s="350"/>
      <c r="AQ292" s="350"/>
      <c r="AR292" s="350"/>
      <c r="AS292" s="350"/>
      <c r="AT292" s="350"/>
      <c r="AU292" s="350"/>
      <c r="AV292" s="350"/>
      <c r="AW292" s="350"/>
      <c r="AX292" s="350"/>
      <c r="AY292" s="350"/>
      <c r="AZ292" s="350"/>
      <c r="BA292" s="350"/>
      <c r="BB292" s="350"/>
      <c r="BC292" s="350"/>
    </row>
    <row r="293" spans="1:55" s="37" customFormat="1" x14ac:dyDescent="0.4">
      <c r="A293" s="47"/>
      <c r="B293" s="920"/>
      <c r="C293" s="920"/>
      <c r="D293" s="225" t="s">
        <v>45</v>
      </c>
      <c r="F293" s="350"/>
      <c r="G293" s="350"/>
      <c r="H293" s="221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0"/>
      <c r="Z293" s="350"/>
      <c r="AA293" s="350"/>
      <c r="AB293" s="350"/>
      <c r="AC293" s="350"/>
      <c r="AD293" s="350"/>
      <c r="AE293" s="350"/>
      <c r="AF293" s="664"/>
      <c r="AJ293" s="350"/>
      <c r="AK293" s="350"/>
      <c r="AL293" s="350"/>
      <c r="AM293" s="350"/>
      <c r="AN293" s="350"/>
      <c r="AO293" s="350"/>
      <c r="AP293" s="350"/>
      <c r="AQ293" s="350"/>
      <c r="AR293" s="350"/>
      <c r="AS293" s="350"/>
      <c r="AT293" s="350"/>
      <c r="AU293" s="350"/>
      <c r="AV293" s="350"/>
      <c r="AW293" s="350"/>
      <c r="AX293" s="350"/>
      <c r="AY293" s="350"/>
      <c r="AZ293" s="350"/>
      <c r="BA293" s="350"/>
      <c r="BB293" s="350"/>
      <c r="BC293" s="350"/>
    </row>
    <row r="294" spans="1:55" s="37" customFormat="1" x14ac:dyDescent="0.4">
      <c r="A294" s="47"/>
      <c r="B294" s="920"/>
      <c r="C294" s="920"/>
      <c r="D294" s="225" t="s">
        <v>45</v>
      </c>
      <c r="F294" s="350"/>
      <c r="G294" s="350"/>
      <c r="H294" s="221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  <c r="AA294" s="350"/>
      <c r="AB294" s="350"/>
      <c r="AC294" s="350"/>
      <c r="AD294" s="350"/>
      <c r="AE294" s="350"/>
      <c r="AF294" s="664"/>
      <c r="AJ294" s="350"/>
      <c r="AK294" s="350"/>
      <c r="AL294" s="350"/>
      <c r="AM294" s="350"/>
      <c r="AN294" s="350"/>
      <c r="AO294" s="350"/>
      <c r="AP294" s="350"/>
      <c r="AQ294" s="350"/>
      <c r="AR294" s="350"/>
      <c r="AS294" s="350"/>
      <c r="AT294" s="350"/>
      <c r="AU294" s="350"/>
      <c r="AV294" s="350"/>
      <c r="AW294" s="350"/>
      <c r="AX294" s="350"/>
      <c r="AY294" s="350"/>
      <c r="AZ294" s="350"/>
      <c r="BA294" s="350"/>
      <c r="BB294" s="350"/>
      <c r="BC294" s="350"/>
    </row>
    <row r="295" spans="1:55" s="37" customFormat="1" ht="15" customHeight="1" x14ac:dyDescent="0.4">
      <c r="A295" s="47"/>
      <c r="B295" s="920"/>
      <c r="C295" s="920"/>
      <c r="D295" s="225" t="s">
        <v>45</v>
      </c>
      <c r="F295" s="350"/>
      <c r="G295" s="350"/>
      <c r="H295" s="221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  <c r="AA295" s="350"/>
      <c r="AB295" s="350"/>
      <c r="AC295" s="350"/>
      <c r="AD295" s="350"/>
      <c r="AE295" s="350"/>
      <c r="AF295" s="664"/>
      <c r="AJ295" s="350"/>
      <c r="AK295" s="350"/>
      <c r="AL295" s="350"/>
      <c r="AM295" s="350"/>
      <c r="AN295" s="350"/>
      <c r="AO295" s="350"/>
      <c r="AP295" s="350"/>
      <c r="AQ295" s="350"/>
      <c r="AR295" s="350"/>
      <c r="AS295" s="350"/>
      <c r="AT295" s="350"/>
      <c r="AU295" s="350"/>
      <c r="AV295" s="350"/>
      <c r="AW295" s="350"/>
      <c r="AX295" s="350"/>
      <c r="AY295" s="350"/>
      <c r="AZ295" s="350"/>
      <c r="BA295" s="350"/>
      <c r="BB295" s="350"/>
      <c r="BC295" s="350"/>
    </row>
    <row r="296" spans="1:55" s="37" customFormat="1" ht="15" customHeight="1" x14ac:dyDescent="0.4">
      <c r="A296" s="47"/>
      <c r="B296" s="920"/>
      <c r="C296" s="920"/>
      <c r="D296" s="225" t="s">
        <v>45</v>
      </c>
      <c r="F296" s="350"/>
      <c r="G296" s="350"/>
      <c r="H296" s="221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  <c r="AA296" s="350"/>
      <c r="AB296" s="350"/>
      <c r="AC296" s="350"/>
      <c r="AD296" s="350"/>
      <c r="AE296" s="350"/>
      <c r="AF296" s="664"/>
      <c r="AJ296" s="350"/>
      <c r="AK296" s="350"/>
      <c r="AL296" s="350"/>
      <c r="AM296" s="350"/>
      <c r="AN296" s="350"/>
      <c r="AO296" s="350"/>
      <c r="AP296" s="350"/>
      <c r="AQ296" s="350"/>
      <c r="AR296" s="350"/>
      <c r="AS296" s="350"/>
      <c r="AT296" s="350"/>
      <c r="AU296" s="350"/>
      <c r="AV296" s="350"/>
      <c r="AW296" s="350"/>
      <c r="AX296" s="350"/>
      <c r="AY296" s="350"/>
      <c r="AZ296" s="350"/>
      <c r="BA296" s="350"/>
      <c r="BB296" s="350"/>
      <c r="BC296" s="350"/>
    </row>
    <row r="297" spans="1:55" s="37" customFormat="1" ht="15" customHeight="1" x14ac:dyDescent="0.4">
      <c r="A297" s="47"/>
      <c r="B297" s="920"/>
      <c r="C297" s="920"/>
      <c r="D297" s="225" t="s">
        <v>45</v>
      </c>
      <c r="F297" s="350"/>
      <c r="G297" s="350"/>
      <c r="H297" s="221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  <c r="AA297" s="350"/>
      <c r="AB297" s="350"/>
      <c r="AC297" s="350"/>
      <c r="AD297" s="350"/>
      <c r="AE297" s="350"/>
      <c r="AF297" s="664"/>
      <c r="AJ297" s="350"/>
      <c r="AK297" s="350"/>
      <c r="AL297" s="350"/>
      <c r="AM297" s="350"/>
      <c r="AN297" s="350"/>
      <c r="AO297" s="350"/>
      <c r="AP297" s="350"/>
      <c r="AQ297" s="350"/>
      <c r="AR297" s="350"/>
      <c r="AS297" s="350"/>
      <c r="AT297" s="350"/>
      <c r="AU297" s="350"/>
      <c r="AV297" s="350"/>
      <c r="AW297" s="350"/>
      <c r="AX297" s="350"/>
      <c r="AY297" s="350"/>
      <c r="AZ297" s="350"/>
      <c r="BA297" s="350"/>
      <c r="BB297" s="350"/>
      <c r="BC297" s="350"/>
    </row>
    <row r="298" spans="1:55" s="37" customFormat="1" x14ac:dyDescent="0.4">
      <c r="A298" s="47"/>
      <c r="B298" s="920"/>
      <c r="C298" s="920"/>
      <c r="D298" s="225" t="s">
        <v>45</v>
      </c>
      <c r="F298" s="350"/>
      <c r="G298" s="350"/>
      <c r="H298" s="221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  <c r="AC298" s="350"/>
      <c r="AD298" s="350"/>
      <c r="AE298" s="350"/>
      <c r="AF298" s="664"/>
      <c r="AJ298" s="350"/>
      <c r="AK298" s="350"/>
      <c r="AL298" s="350"/>
      <c r="AM298" s="350"/>
      <c r="AN298" s="350"/>
      <c r="AO298" s="350"/>
      <c r="AP298" s="350"/>
      <c r="AQ298" s="350"/>
      <c r="AR298" s="350"/>
      <c r="AS298" s="350"/>
      <c r="AT298" s="350"/>
      <c r="AU298" s="350"/>
      <c r="AV298" s="350"/>
      <c r="AW298" s="350"/>
      <c r="AX298" s="350"/>
      <c r="AY298" s="350"/>
      <c r="AZ298" s="350"/>
      <c r="BA298" s="350"/>
      <c r="BB298" s="350"/>
      <c r="BC298" s="350"/>
    </row>
    <row r="299" spans="1:55" s="37" customFormat="1" x14ac:dyDescent="0.4">
      <c r="A299" s="47"/>
      <c r="B299" s="920"/>
      <c r="C299" s="920"/>
      <c r="D299" s="225" t="s">
        <v>45</v>
      </c>
      <c r="F299" s="350"/>
      <c r="G299" s="350"/>
      <c r="H299" s="221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  <c r="AA299" s="350"/>
      <c r="AB299" s="350"/>
      <c r="AC299" s="350"/>
      <c r="AD299" s="350"/>
      <c r="AE299" s="350"/>
      <c r="AF299" s="664"/>
      <c r="AJ299" s="350"/>
      <c r="AK299" s="350"/>
      <c r="AL299" s="350"/>
      <c r="AM299" s="350"/>
      <c r="AN299" s="350"/>
      <c r="AO299" s="350"/>
      <c r="AP299" s="350"/>
      <c r="AQ299" s="350"/>
      <c r="AR299" s="350"/>
      <c r="AS299" s="350"/>
      <c r="AT299" s="350"/>
      <c r="AU299" s="350"/>
      <c r="AV299" s="350"/>
      <c r="AW299" s="350"/>
      <c r="AX299" s="350"/>
      <c r="AY299" s="350"/>
      <c r="AZ299" s="350"/>
      <c r="BA299" s="350"/>
      <c r="BB299" s="350"/>
      <c r="BC299" s="350"/>
    </row>
    <row r="300" spans="1:55" s="37" customFormat="1" x14ac:dyDescent="0.4">
      <c r="A300" s="47"/>
      <c r="B300" s="920"/>
      <c r="C300" s="920"/>
      <c r="D300" s="225" t="s">
        <v>45</v>
      </c>
      <c r="F300" s="350"/>
      <c r="G300" s="350"/>
      <c r="H300" s="221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0"/>
      <c r="Z300" s="350"/>
      <c r="AA300" s="350"/>
      <c r="AB300" s="350"/>
      <c r="AC300" s="350"/>
      <c r="AD300" s="350"/>
      <c r="AE300" s="350"/>
      <c r="AF300" s="664"/>
      <c r="AJ300" s="350"/>
      <c r="AK300" s="350"/>
      <c r="AL300" s="350"/>
      <c r="AM300" s="350"/>
      <c r="AN300" s="350"/>
      <c r="AO300" s="350"/>
      <c r="AP300" s="350"/>
      <c r="AQ300" s="350"/>
      <c r="AR300" s="350"/>
      <c r="AS300" s="350"/>
      <c r="AT300" s="350"/>
      <c r="AU300" s="350"/>
      <c r="AV300" s="350"/>
      <c r="AW300" s="350"/>
      <c r="AX300" s="350"/>
      <c r="AY300" s="350"/>
      <c r="AZ300" s="350"/>
      <c r="BA300" s="350"/>
      <c r="BB300" s="350"/>
      <c r="BC300" s="350"/>
    </row>
    <row r="301" spans="1:55" s="37" customFormat="1" x14ac:dyDescent="0.4">
      <c r="A301" s="47"/>
      <c r="B301" s="920"/>
      <c r="C301" s="920"/>
      <c r="D301" s="225" t="s">
        <v>45</v>
      </c>
      <c r="F301" s="350"/>
      <c r="G301" s="350"/>
      <c r="H301" s="221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0"/>
      <c r="AA301" s="350"/>
      <c r="AB301" s="350"/>
      <c r="AC301" s="350"/>
      <c r="AD301" s="350"/>
      <c r="AE301" s="350"/>
      <c r="AF301" s="664"/>
      <c r="AJ301" s="350"/>
      <c r="AK301" s="350"/>
      <c r="AL301" s="350"/>
      <c r="AM301" s="350"/>
      <c r="AN301" s="350"/>
      <c r="AO301" s="350"/>
      <c r="AP301" s="350"/>
      <c r="AQ301" s="350"/>
      <c r="AR301" s="350"/>
      <c r="AS301" s="350"/>
      <c r="AT301" s="350"/>
      <c r="AU301" s="350"/>
      <c r="AV301" s="350"/>
      <c r="AW301" s="350"/>
      <c r="AX301" s="350"/>
      <c r="AY301" s="350"/>
      <c r="AZ301" s="350"/>
      <c r="BA301" s="350"/>
      <c r="BB301" s="350"/>
      <c r="BC301" s="350"/>
    </row>
    <row r="302" spans="1:55" s="37" customFormat="1" x14ac:dyDescent="0.4">
      <c r="A302" s="47"/>
      <c r="B302" s="920"/>
      <c r="C302" s="920"/>
      <c r="D302" s="225" t="s">
        <v>45</v>
      </c>
      <c r="F302" s="350"/>
      <c r="G302" s="350"/>
      <c r="H302" s="221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  <c r="AA302" s="350"/>
      <c r="AB302" s="350"/>
      <c r="AC302" s="350"/>
      <c r="AD302" s="350"/>
      <c r="AE302" s="350"/>
      <c r="AF302" s="664"/>
      <c r="AJ302" s="350"/>
      <c r="AK302" s="350"/>
      <c r="AL302" s="350"/>
      <c r="AM302" s="350"/>
      <c r="AN302" s="350"/>
      <c r="AO302" s="350"/>
      <c r="AP302" s="350"/>
      <c r="AQ302" s="350"/>
      <c r="AR302" s="350"/>
      <c r="AS302" s="350"/>
      <c r="AT302" s="350"/>
      <c r="AU302" s="350"/>
      <c r="AV302" s="350"/>
      <c r="AW302" s="350"/>
      <c r="AX302" s="350"/>
      <c r="AY302" s="350"/>
      <c r="AZ302" s="350"/>
      <c r="BA302" s="350"/>
      <c r="BB302" s="350"/>
      <c r="BC302" s="350"/>
    </row>
    <row r="303" spans="1:55" s="37" customFormat="1" x14ac:dyDescent="0.4">
      <c r="A303" s="47"/>
      <c r="B303" s="920"/>
      <c r="C303" s="920"/>
      <c r="D303" s="225" t="s">
        <v>45</v>
      </c>
      <c r="F303" s="350"/>
      <c r="G303" s="350"/>
      <c r="H303" s="221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0"/>
      <c r="Z303" s="350"/>
      <c r="AA303" s="350"/>
      <c r="AB303" s="350"/>
      <c r="AC303" s="350"/>
      <c r="AD303" s="350"/>
      <c r="AE303" s="350"/>
      <c r="AF303" s="664"/>
      <c r="AJ303" s="350"/>
      <c r="AK303" s="350"/>
      <c r="AL303" s="350"/>
      <c r="AM303" s="350"/>
      <c r="AN303" s="350"/>
      <c r="AO303" s="350"/>
      <c r="AP303" s="350"/>
      <c r="AQ303" s="350"/>
      <c r="AR303" s="350"/>
      <c r="AS303" s="350"/>
      <c r="AT303" s="350"/>
      <c r="AU303" s="350"/>
      <c r="AV303" s="350"/>
      <c r="AW303" s="350"/>
      <c r="AX303" s="350"/>
      <c r="AY303" s="350"/>
      <c r="AZ303" s="350"/>
      <c r="BA303" s="350"/>
      <c r="BB303" s="350"/>
      <c r="BC303" s="350"/>
    </row>
    <row r="304" spans="1:55" s="37" customFormat="1" x14ac:dyDescent="0.4">
      <c r="A304" s="47"/>
      <c r="B304" s="920"/>
      <c r="C304" s="920"/>
      <c r="D304" s="225" t="s">
        <v>45</v>
      </c>
      <c r="F304" s="350"/>
      <c r="G304" s="350"/>
      <c r="H304" s="221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  <c r="AA304" s="350"/>
      <c r="AB304" s="350"/>
      <c r="AC304" s="350"/>
      <c r="AD304" s="350"/>
      <c r="AE304" s="350"/>
      <c r="AF304" s="664"/>
      <c r="AJ304" s="350"/>
      <c r="AK304" s="350"/>
      <c r="AL304" s="350"/>
      <c r="AM304" s="350"/>
      <c r="AN304" s="350"/>
      <c r="AO304" s="350"/>
      <c r="AP304" s="350"/>
      <c r="AQ304" s="350"/>
      <c r="AR304" s="350"/>
      <c r="AS304" s="350"/>
      <c r="AT304" s="350"/>
      <c r="AU304" s="350"/>
      <c r="AV304" s="350"/>
      <c r="AW304" s="350"/>
      <c r="AX304" s="350"/>
      <c r="AY304" s="350"/>
      <c r="AZ304" s="350"/>
      <c r="BA304" s="350"/>
      <c r="BB304" s="350"/>
      <c r="BC304" s="350"/>
    </row>
    <row r="305" spans="1:55" s="37" customFormat="1" x14ac:dyDescent="0.4">
      <c r="A305" s="47"/>
      <c r="B305" s="920"/>
      <c r="C305" s="920"/>
      <c r="D305" s="225" t="s">
        <v>45</v>
      </c>
      <c r="F305" s="350"/>
      <c r="G305" s="350"/>
      <c r="H305" s="221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0"/>
      <c r="Z305" s="350"/>
      <c r="AA305" s="350"/>
      <c r="AB305" s="350"/>
      <c r="AC305" s="350"/>
      <c r="AD305" s="350"/>
      <c r="AE305" s="350"/>
      <c r="AF305" s="664"/>
      <c r="AJ305" s="350"/>
      <c r="AK305" s="350"/>
      <c r="AL305" s="350"/>
      <c r="AM305" s="350"/>
      <c r="AN305" s="350"/>
      <c r="AO305" s="350"/>
      <c r="AP305" s="350"/>
      <c r="AQ305" s="350"/>
      <c r="AR305" s="350"/>
      <c r="AS305" s="350"/>
      <c r="AT305" s="350"/>
      <c r="AU305" s="350"/>
      <c r="AV305" s="350"/>
      <c r="AW305" s="350"/>
      <c r="AX305" s="350"/>
      <c r="AY305" s="350"/>
      <c r="AZ305" s="350"/>
      <c r="BA305" s="350"/>
      <c r="BB305" s="350"/>
      <c r="BC305" s="350"/>
    </row>
    <row r="306" spans="1:55" s="37" customFormat="1" x14ac:dyDescent="0.4">
      <c r="A306" s="47"/>
      <c r="B306" s="920"/>
      <c r="C306" s="920"/>
      <c r="D306" s="225" t="s">
        <v>45</v>
      </c>
      <c r="F306" s="350"/>
      <c r="G306" s="350"/>
      <c r="H306" s="221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  <c r="AC306" s="350"/>
      <c r="AD306" s="350"/>
      <c r="AE306" s="350"/>
      <c r="AF306" s="664"/>
      <c r="AJ306" s="350"/>
      <c r="AK306" s="350"/>
      <c r="AL306" s="350"/>
      <c r="AM306" s="350"/>
      <c r="AN306" s="350"/>
      <c r="AO306" s="350"/>
      <c r="AP306" s="350"/>
      <c r="AQ306" s="350"/>
      <c r="AR306" s="350"/>
      <c r="AS306" s="350"/>
      <c r="AT306" s="350"/>
      <c r="AU306" s="350"/>
      <c r="AV306" s="350"/>
      <c r="AW306" s="350"/>
      <c r="AX306" s="350"/>
      <c r="AY306" s="350"/>
      <c r="AZ306" s="350"/>
      <c r="BA306" s="350"/>
      <c r="BB306" s="350"/>
      <c r="BC306" s="350"/>
    </row>
    <row r="307" spans="1:55" s="37" customFormat="1" x14ac:dyDescent="0.4">
      <c r="A307" s="47"/>
      <c r="B307" s="920"/>
      <c r="C307" s="920"/>
      <c r="D307" s="225" t="s">
        <v>45</v>
      </c>
      <c r="F307" s="350"/>
      <c r="G307" s="350"/>
      <c r="H307" s="221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0"/>
      <c r="Z307" s="350"/>
      <c r="AA307" s="350"/>
      <c r="AB307" s="350"/>
      <c r="AC307" s="350"/>
      <c r="AD307" s="350"/>
      <c r="AE307" s="350"/>
      <c r="AF307" s="664"/>
      <c r="AJ307" s="350"/>
      <c r="AK307" s="350"/>
      <c r="AL307" s="350"/>
      <c r="AM307" s="350"/>
      <c r="AN307" s="350"/>
      <c r="AO307" s="350"/>
      <c r="AP307" s="350"/>
      <c r="AQ307" s="350"/>
      <c r="AR307" s="350"/>
      <c r="AS307" s="350"/>
      <c r="AT307" s="350"/>
      <c r="AU307" s="350"/>
      <c r="AV307" s="350"/>
      <c r="AW307" s="350"/>
      <c r="AX307" s="350"/>
      <c r="AY307" s="350"/>
      <c r="AZ307" s="350"/>
      <c r="BA307" s="350"/>
      <c r="BB307" s="350"/>
      <c r="BC307" s="350"/>
    </row>
    <row r="308" spans="1:55" s="37" customFormat="1" x14ac:dyDescent="0.4">
      <c r="A308" s="47"/>
      <c r="B308" s="920"/>
      <c r="C308" s="920"/>
      <c r="D308" s="225" t="s">
        <v>45</v>
      </c>
      <c r="F308" s="350"/>
      <c r="G308" s="350"/>
      <c r="H308" s="221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0"/>
      <c r="Z308" s="350"/>
      <c r="AA308" s="350"/>
      <c r="AB308" s="350"/>
      <c r="AC308" s="350"/>
      <c r="AD308" s="350"/>
      <c r="AE308" s="350"/>
      <c r="AF308" s="664"/>
      <c r="AJ308" s="350"/>
      <c r="AK308" s="350"/>
      <c r="AL308" s="350"/>
      <c r="AM308" s="350"/>
      <c r="AN308" s="350"/>
      <c r="AO308" s="350"/>
      <c r="AP308" s="350"/>
      <c r="AQ308" s="350"/>
      <c r="AR308" s="350"/>
      <c r="AS308" s="350"/>
      <c r="AT308" s="350"/>
      <c r="AU308" s="350"/>
      <c r="AV308" s="350"/>
      <c r="AW308" s="350"/>
      <c r="AX308" s="350"/>
      <c r="AY308" s="350"/>
      <c r="AZ308" s="350"/>
      <c r="BA308" s="350"/>
      <c r="BB308" s="350"/>
      <c r="BC308" s="350"/>
    </row>
    <row r="309" spans="1:55" s="37" customFormat="1" x14ac:dyDescent="0.4">
      <c r="A309" s="47"/>
      <c r="B309" s="920"/>
      <c r="C309" s="920"/>
      <c r="D309" s="225"/>
      <c r="F309" s="350"/>
      <c r="G309" s="350"/>
      <c r="H309" s="221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0"/>
      <c r="Z309" s="350"/>
      <c r="AA309" s="350"/>
      <c r="AB309" s="350"/>
      <c r="AC309" s="350"/>
      <c r="AD309" s="350"/>
      <c r="AE309" s="350"/>
      <c r="AF309" s="664"/>
      <c r="AJ309" s="350"/>
      <c r="AK309" s="350"/>
      <c r="AL309" s="350"/>
      <c r="AM309" s="350"/>
      <c r="AN309" s="350"/>
      <c r="AO309" s="350"/>
      <c r="AP309" s="350"/>
      <c r="AQ309" s="350"/>
      <c r="AR309" s="350"/>
      <c r="AS309" s="350"/>
      <c r="AT309" s="350"/>
      <c r="AU309" s="350"/>
      <c r="AV309" s="350"/>
      <c r="AW309" s="350"/>
      <c r="AX309" s="350"/>
      <c r="AY309" s="350"/>
      <c r="AZ309" s="350"/>
      <c r="BA309" s="350"/>
      <c r="BB309" s="350"/>
      <c r="BC309" s="350"/>
    </row>
    <row r="310" spans="1:55" s="37" customFormat="1" x14ac:dyDescent="0.4">
      <c r="A310" s="47"/>
      <c r="B310" s="920"/>
      <c r="C310" s="920"/>
      <c r="D310" s="225"/>
      <c r="F310" s="350"/>
      <c r="G310" s="350"/>
      <c r="H310" s="221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  <c r="AA310" s="350"/>
      <c r="AB310" s="350"/>
      <c r="AC310" s="350"/>
      <c r="AD310" s="350"/>
      <c r="AE310" s="350"/>
      <c r="AF310" s="664"/>
      <c r="AJ310" s="350"/>
      <c r="AK310" s="350"/>
      <c r="AL310" s="350"/>
      <c r="AM310" s="350"/>
      <c r="AN310" s="350"/>
      <c r="AO310" s="350"/>
      <c r="AP310" s="350"/>
      <c r="AQ310" s="350"/>
      <c r="AR310" s="350"/>
      <c r="AS310" s="350"/>
      <c r="AT310" s="350"/>
      <c r="AU310" s="350"/>
      <c r="AV310" s="350"/>
      <c r="AW310" s="350"/>
      <c r="AX310" s="350"/>
      <c r="AY310" s="350"/>
      <c r="AZ310" s="350"/>
      <c r="BA310" s="350"/>
      <c r="BB310" s="350"/>
      <c r="BC310" s="350"/>
    </row>
    <row r="311" spans="1:55" s="37" customFormat="1" x14ac:dyDescent="0.4">
      <c r="A311" s="47"/>
      <c r="B311" s="920"/>
      <c r="C311" s="920"/>
      <c r="D311" s="225"/>
      <c r="F311" s="350"/>
      <c r="G311" s="350"/>
      <c r="H311" s="221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0"/>
      <c r="Z311" s="350"/>
      <c r="AA311" s="350"/>
      <c r="AB311" s="350"/>
      <c r="AC311" s="350"/>
      <c r="AD311" s="350"/>
      <c r="AE311" s="350"/>
      <c r="AF311" s="664"/>
      <c r="AJ311" s="350"/>
      <c r="AK311" s="350"/>
      <c r="AL311" s="350"/>
      <c r="AM311" s="350"/>
      <c r="AN311" s="350"/>
      <c r="AO311" s="350"/>
      <c r="AP311" s="350"/>
      <c r="AQ311" s="350"/>
      <c r="AR311" s="350"/>
      <c r="AS311" s="350"/>
      <c r="AT311" s="350"/>
      <c r="AU311" s="350"/>
      <c r="AV311" s="350"/>
      <c r="AW311" s="350"/>
      <c r="AX311" s="350"/>
      <c r="AY311" s="350"/>
      <c r="AZ311" s="350"/>
      <c r="BA311" s="350"/>
      <c r="BB311" s="350"/>
      <c r="BC311" s="350"/>
    </row>
    <row r="312" spans="1:55" s="37" customFormat="1" x14ac:dyDescent="0.4">
      <c r="A312" s="47"/>
      <c r="B312" s="920"/>
      <c r="C312" s="920"/>
      <c r="D312" s="225"/>
      <c r="F312" s="350"/>
      <c r="G312" s="350"/>
      <c r="H312" s="221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0"/>
      <c r="Z312" s="350"/>
      <c r="AA312" s="350"/>
      <c r="AB312" s="350"/>
      <c r="AC312" s="350"/>
      <c r="AD312" s="350"/>
      <c r="AE312" s="350"/>
      <c r="AF312" s="664"/>
      <c r="AJ312" s="350"/>
      <c r="AK312" s="350"/>
      <c r="AL312" s="350"/>
      <c r="AM312" s="350"/>
      <c r="AN312" s="350"/>
      <c r="AO312" s="350"/>
      <c r="AP312" s="350"/>
      <c r="AQ312" s="350"/>
      <c r="AR312" s="350"/>
      <c r="AS312" s="350"/>
      <c r="AT312" s="350"/>
      <c r="AU312" s="350"/>
      <c r="AV312" s="350"/>
      <c r="AW312" s="350"/>
      <c r="AX312" s="350"/>
      <c r="AY312" s="350"/>
      <c r="AZ312" s="350"/>
      <c r="BA312" s="350"/>
      <c r="BB312" s="350"/>
      <c r="BC312" s="350"/>
    </row>
    <row r="313" spans="1:55" s="37" customFormat="1" x14ac:dyDescent="0.4">
      <c r="A313" s="47"/>
      <c r="B313" s="920"/>
      <c r="C313" s="920"/>
      <c r="D313" s="225"/>
      <c r="F313" s="350"/>
      <c r="G313" s="350"/>
      <c r="H313" s="221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350"/>
      <c r="AA313" s="350"/>
      <c r="AB313" s="350"/>
      <c r="AC313" s="350"/>
      <c r="AD313" s="350"/>
      <c r="AE313" s="350"/>
      <c r="AF313" s="664"/>
      <c r="AJ313" s="350"/>
      <c r="AK313" s="350"/>
      <c r="AL313" s="350"/>
      <c r="AM313" s="350"/>
      <c r="AN313" s="350"/>
      <c r="AO313" s="350"/>
      <c r="AP313" s="350"/>
      <c r="AQ313" s="350"/>
      <c r="AR313" s="350"/>
      <c r="AS313" s="350"/>
      <c r="AT313" s="350"/>
      <c r="AU313" s="350"/>
      <c r="AV313" s="350"/>
      <c r="AW313" s="350"/>
      <c r="AX313" s="350"/>
      <c r="AY313" s="350"/>
      <c r="AZ313" s="350"/>
      <c r="BA313" s="350"/>
      <c r="BB313" s="350"/>
      <c r="BC313" s="350"/>
    </row>
    <row r="314" spans="1:55" s="37" customFormat="1" x14ac:dyDescent="0.4">
      <c r="A314" s="47"/>
      <c r="B314" s="920"/>
      <c r="C314" s="920"/>
      <c r="D314" s="225"/>
      <c r="F314" s="350"/>
      <c r="G314" s="350"/>
      <c r="H314" s="221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50"/>
      <c r="AC314" s="350"/>
      <c r="AD314" s="350"/>
      <c r="AE314" s="350"/>
      <c r="AF314" s="664"/>
      <c r="AJ314" s="350"/>
      <c r="AK314" s="350"/>
      <c r="AL314" s="350"/>
      <c r="AM314" s="350"/>
      <c r="AN314" s="350"/>
      <c r="AO314" s="350"/>
      <c r="AP314" s="350"/>
      <c r="AQ314" s="350"/>
      <c r="AR314" s="350"/>
      <c r="AS314" s="350"/>
      <c r="AT314" s="350"/>
      <c r="AU314" s="350"/>
      <c r="AV314" s="350"/>
      <c r="AW314" s="350"/>
      <c r="AX314" s="350"/>
      <c r="AY314" s="350"/>
      <c r="AZ314" s="350"/>
      <c r="BA314" s="350"/>
      <c r="BB314" s="350"/>
      <c r="BC314" s="350"/>
    </row>
    <row r="315" spans="1:55" s="37" customFormat="1" x14ac:dyDescent="0.4">
      <c r="A315" s="47"/>
      <c r="B315" s="920"/>
      <c r="C315" s="920"/>
      <c r="D315" s="225"/>
      <c r="F315" s="350"/>
      <c r="G315" s="350"/>
      <c r="H315" s="221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  <c r="AA315" s="350"/>
      <c r="AB315" s="350"/>
      <c r="AC315" s="350"/>
      <c r="AD315" s="350"/>
      <c r="AE315" s="350"/>
      <c r="AF315" s="664"/>
      <c r="AJ315" s="350"/>
      <c r="AK315" s="350"/>
      <c r="AL315" s="350"/>
      <c r="AM315" s="350"/>
      <c r="AN315" s="350"/>
      <c r="AO315" s="350"/>
      <c r="AP315" s="350"/>
      <c r="AQ315" s="350"/>
      <c r="AR315" s="350"/>
      <c r="AS315" s="350"/>
      <c r="AT315" s="350"/>
      <c r="AU315" s="350"/>
      <c r="AV315" s="350"/>
      <c r="AW315" s="350"/>
      <c r="AX315" s="350"/>
      <c r="AY315" s="350"/>
      <c r="AZ315" s="350"/>
      <c r="BA315" s="350"/>
      <c r="BB315" s="350"/>
      <c r="BC315" s="350"/>
    </row>
    <row r="316" spans="1:55" s="37" customFormat="1" x14ac:dyDescent="0.4">
      <c r="A316" s="47"/>
      <c r="B316" s="920"/>
      <c r="C316" s="920"/>
      <c r="D316" s="225"/>
      <c r="F316" s="350"/>
      <c r="G316" s="350"/>
      <c r="H316" s="221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  <c r="AA316" s="350"/>
      <c r="AB316" s="350"/>
      <c r="AC316" s="350"/>
      <c r="AD316" s="350"/>
      <c r="AE316" s="350"/>
      <c r="AF316" s="664"/>
      <c r="AJ316" s="350"/>
      <c r="AK316" s="350"/>
      <c r="AL316" s="350"/>
      <c r="AM316" s="350"/>
      <c r="AN316" s="350"/>
      <c r="AO316" s="350"/>
      <c r="AP316" s="350"/>
      <c r="AQ316" s="350"/>
      <c r="AR316" s="350"/>
      <c r="AS316" s="350"/>
      <c r="AT316" s="350"/>
      <c r="AU316" s="350"/>
      <c r="AV316" s="350"/>
      <c r="AW316" s="350"/>
      <c r="AX316" s="350"/>
      <c r="AY316" s="350"/>
      <c r="AZ316" s="350"/>
      <c r="BA316" s="350"/>
      <c r="BB316" s="350"/>
      <c r="BC316" s="350"/>
    </row>
    <row r="317" spans="1:55" s="37" customFormat="1" x14ac:dyDescent="0.4">
      <c r="A317" s="47"/>
      <c r="B317" s="920"/>
      <c r="C317" s="920"/>
      <c r="D317" s="225"/>
      <c r="F317" s="350"/>
      <c r="G317" s="350"/>
      <c r="H317" s="221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  <c r="Y317" s="350"/>
      <c r="Z317" s="350"/>
      <c r="AA317" s="350"/>
      <c r="AB317" s="350"/>
      <c r="AC317" s="350"/>
      <c r="AD317" s="350"/>
      <c r="AE317" s="350"/>
      <c r="AF317" s="664"/>
      <c r="AJ317" s="350"/>
      <c r="AK317" s="350"/>
      <c r="AL317" s="350"/>
      <c r="AM317" s="350"/>
      <c r="AN317" s="350"/>
      <c r="AO317" s="350"/>
      <c r="AP317" s="350"/>
      <c r="AQ317" s="350"/>
      <c r="AR317" s="350"/>
      <c r="AS317" s="350"/>
      <c r="AT317" s="350"/>
      <c r="AU317" s="350"/>
      <c r="AV317" s="350"/>
      <c r="AW317" s="350"/>
      <c r="AX317" s="350"/>
      <c r="AY317" s="350"/>
      <c r="AZ317" s="350"/>
      <c r="BA317" s="350"/>
      <c r="BB317" s="350"/>
      <c r="BC317" s="350"/>
    </row>
    <row r="318" spans="1:55" s="37" customFormat="1" x14ac:dyDescent="0.4">
      <c r="A318" s="47"/>
      <c r="B318" s="920"/>
      <c r="C318" s="920"/>
      <c r="D318" s="225"/>
      <c r="F318" s="350"/>
      <c r="G318" s="350"/>
      <c r="H318" s="221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50"/>
      <c r="AC318" s="350"/>
      <c r="AD318" s="350"/>
      <c r="AE318" s="350"/>
      <c r="AF318" s="664"/>
      <c r="AJ318" s="350"/>
      <c r="AK318" s="350"/>
      <c r="AL318" s="350"/>
      <c r="AM318" s="350"/>
      <c r="AN318" s="350"/>
      <c r="AO318" s="350"/>
      <c r="AP318" s="350"/>
      <c r="AQ318" s="350"/>
      <c r="AR318" s="350"/>
      <c r="AS318" s="350"/>
      <c r="AT318" s="350"/>
      <c r="AU318" s="350"/>
      <c r="AV318" s="350"/>
      <c r="AW318" s="350"/>
      <c r="AX318" s="350"/>
      <c r="AY318" s="350"/>
      <c r="AZ318" s="350"/>
      <c r="BA318" s="350"/>
      <c r="BB318" s="350"/>
      <c r="BC318" s="350"/>
    </row>
    <row r="319" spans="1:55" s="37" customFormat="1" x14ac:dyDescent="0.4">
      <c r="A319" s="47"/>
      <c r="B319" s="920"/>
      <c r="C319" s="920"/>
      <c r="D319" s="225"/>
      <c r="F319" s="350"/>
      <c r="G319" s="350"/>
      <c r="H319" s="221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  <c r="Y319" s="350"/>
      <c r="Z319" s="350"/>
      <c r="AA319" s="350"/>
      <c r="AB319" s="350"/>
      <c r="AC319" s="350"/>
      <c r="AD319" s="350"/>
      <c r="AE319" s="350"/>
      <c r="AF319" s="664"/>
      <c r="AJ319" s="350"/>
      <c r="AK319" s="350"/>
      <c r="AL319" s="350"/>
      <c r="AM319" s="350"/>
      <c r="AN319" s="350"/>
      <c r="AO319" s="350"/>
      <c r="AP319" s="350"/>
      <c r="AQ319" s="350"/>
      <c r="AR319" s="350"/>
      <c r="AS319" s="350"/>
      <c r="AT319" s="350"/>
      <c r="AU319" s="350"/>
      <c r="AV319" s="350"/>
      <c r="AW319" s="350"/>
      <c r="AX319" s="350"/>
      <c r="AY319" s="350"/>
      <c r="AZ319" s="350"/>
      <c r="BA319" s="350"/>
      <c r="BB319" s="350"/>
      <c r="BC319" s="350"/>
    </row>
    <row r="320" spans="1:55" s="37" customFormat="1" x14ac:dyDescent="0.4">
      <c r="A320" s="47"/>
      <c r="B320" s="920"/>
      <c r="C320" s="920"/>
      <c r="D320" s="225"/>
      <c r="F320" s="350"/>
      <c r="G320" s="350"/>
      <c r="H320" s="221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  <c r="AA320" s="350"/>
      <c r="AB320" s="350"/>
      <c r="AC320" s="350"/>
      <c r="AD320" s="350"/>
      <c r="AE320" s="350"/>
      <c r="AF320" s="664"/>
      <c r="AJ320" s="350"/>
      <c r="AK320" s="350"/>
      <c r="AL320" s="350"/>
      <c r="AM320" s="350"/>
      <c r="AN320" s="350"/>
      <c r="AO320" s="350"/>
      <c r="AP320" s="350"/>
      <c r="AQ320" s="350"/>
      <c r="AR320" s="350"/>
      <c r="AS320" s="350"/>
      <c r="AT320" s="350"/>
      <c r="AU320" s="350"/>
      <c r="AV320" s="350"/>
      <c r="AW320" s="350"/>
      <c r="AX320" s="350"/>
      <c r="AY320" s="350"/>
      <c r="AZ320" s="350"/>
      <c r="BA320" s="350"/>
      <c r="BB320" s="350"/>
      <c r="BC320" s="350"/>
    </row>
    <row r="321" spans="1:55" s="37" customFormat="1" x14ac:dyDescent="0.4">
      <c r="A321" s="47"/>
      <c r="B321" s="920"/>
      <c r="C321" s="920"/>
      <c r="D321" s="225"/>
      <c r="F321" s="350"/>
      <c r="G321" s="350"/>
      <c r="H321" s="221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  <c r="Y321" s="350"/>
      <c r="Z321" s="350"/>
      <c r="AA321" s="350"/>
      <c r="AB321" s="350"/>
      <c r="AC321" s="350"/>
      <c r="AD321" s="350"/>
      <c r="AE321" s="350"/>
      <c r="AF321" s="664"/>
      <c r="AJ321" s="350"/>
      <c r="AK321" s="350"/>
      <c r="AL321" s="350"/>
      <c r="AM321" s="350"/>
      <c r="AN321" s="350"/>
      <c r="AO321" s="350"/>
      <c r="AP321" s="350"/>
      <c r="AQ321" s="350"/>
      <c r="AR321" s="350"/>
      <c r="AS321" s="350"/>
      <c r="AT321" s="350"/>
      <c r="AU321" s="350"/>
      <c r="AV321" s="350"/>
      <c r="AW321" s="350"/>
      <c r="AX321" s="350"/>
      <c r="AY321" s="350"/>
      <c r="AZ321" s="350"/>
      <c r="BA321" s="350"/>
      <c r="BB321" s="350"/>
      <c r="BC321" s="350"/>
    </row>
    <row r="322" spans="1:55" s="37" customFormat="1" x14ac:dyDescent="0.4">
      <c r="A322" s="47"/>
      <c r="B322" s="920"/>
      <c r="C322" s="920"/>
      <c r="D322" s="225"/>
      <c r="F322" s="350"/>
      <c r="G322" s="350"/>
      <c r="H322" s="221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50"/>
      <c r="AC322" s="350"/>
      <c r="AD322" s="350"/>
      <c r="AE322" s="350"/>
      <c r="AF322" s="664"/>
      <c r="AJ322" s="350"/>
      <c r="AK322" s="350"/>
      <c r="AL322" s="350"/>
      <c r="AM322" s="350"/>
      <c r="AN322" s="350"/>
      <c r="AO322" s="350"/>
      <c r="AP322" s="350"/>
      <c r="AQ322" s="350"/>
      <c r="AR322" s="350"/>
      <c r="AS322" s="350"/>
      <c r="AT322" s="350"/>
      <c r="AU322" s="350"/>
      <c r="AV322" s="350"/>
      <c r="AW322" s="350"/>
      <c r="AX322" s="350"/>
      <c r="AY322" s="350"/>
      <c r="AZ322" s="350"/>
      <c r="BA322" s="350"/>
      <c r="BB322" s="350"/>
      <c r="BC322" s="350"/>
    </row>
    <row r="323" spans="1:55" s="37" customFormat="1" x14ac:dyDescent="0.4">
      <c r="A323" s="47"/>
      <c r="B323" s="920"/>
      <c r="C323" s="920"/>
      <c r="D323" s="225"/>
      <c r="F323" s="350"/>
      <c r="G323" s="350"/>
      <c r="H323" s="221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  <c r="Y323" s="350"/>
      <c r="Z323" s="350"/>
      <c r="AA323" s="350"/>
      <c r="AB323" s="350"/>
      <c r="AC323" s="350"/>
      <c r="AD323" s="350"/>
      <c r="AE323" s="350"/>
      <c r="AF323" s="664"/>
      <c r="AJ323" s="350"/>
      <c r="AK323" s="350"/>
      <c r="AL323" s="350"/>
      <c r="AM323" s="350"/>
      <c r="AN323" s="350"/>
      <c r="AO323" s="350"/>
      <c r="AP323" s="350"/>
      <c r="AQ323" s="350"/>
      <c r="AR323" s="350"/>
      <c r="AS323" s="350"/>
      <c r="AT323" s="350"/>
      <c r="AU323" s="350"/>
      <c r="AV323" s="350"/>
      <c r="AW323" s="350"/>
      <c r="AX323" s="350"/>
      <c r="AY323" s="350"/>
      <c r="AZ323" s="350"/>
      <c r="BA323" s="350"/>
      <c r="BB323" s="350"/>
      <c r="BC323" s="350"/>
    </row>
    <row r="324" spans="1:55" s="37" customFormat="1" x14ac:dyDescent="0.4">
      <c r="A324" s="47"/>
      <c r="B324" s="920"/>
      <c r="C324" s="920"/>
      <c r="D324" s="225"/>
      <c r="F324" s="350"/>
      <c r="G324" s="350"/>
      <c r="H324" s="221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  <c r="Y324" s="350"/>
      <c r="Z324" s="350"/>
      <c r="AA324" s="350"/>
      <c r="AB324" s="350"/>
      <c r="AC324" s="350"/>
      <c r="AD324" s="350"/>
      <c r="AE324" s="350"/>
      <c r="AF324" s="664"/>
      <c r="AJ324" s="350"/>
      <c r="AK324" s="350"/>
      <c r="AL324" s="350"/>
      <c r="AM324" s="350"/>
      <c r="AN324" s="350"/>
      <c r="AO324" s="350"/>
      <c r="AP324" s="350"/>
      <c r="AQ324" s="350"/>
      <c r="AR324" s="350"/>
      <c r="AS324" s="350"/>
      <c r="AT324" s="350"/>
      <c r="AU324" s="350"/>
      <c r="AV324" s="350"/>
      <c r="AW324" s="350"/>
      <c r="AX324" s="350"/>
      <c r="AY324" s="350"/>
      <c r="AZ324" s="350"/>
      <c r="BA324" s="350"/>
      <c r="BB324" s="350"/>
      <c r="BC324" s="350"/>
    </row>
    <row r="325" spans="1:55" s="37" customFormat="1" x14ac:dyDescent="0.4">
      <c r="A325" s="47"/>
      <c r="B325" s="920"/>
      <c r="C325" s="920"/>
      <c r="D325" s="225"/>
      <c r="F325" s="350"/>
      <c r="G325" s="350"/>
      <c r="H325" s="221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  <c r="Y325" s="350"/>
      <c r="Z325" s="350"/>
      <c r="AA325" s="350"/>
      <c r="AB325" s="350"/>
      <c r="AC325" s="350"/>
      <c r="AD325" s="350"/>
      <c r="AE325" s="350"/>
      <c r="AF325" s="664"/>
      <c r="AJ325" s="350"/>
      <c r="AK325" s="350"/>
      <c r="AL325" s="350"/>
      <c r="AM325" s="350"/>
      <c r="AN325" s="350"/>
      <c r="AO325" s="350"/>
      <c r="AP325" s="350"/>
      <c r="AQ325" s="350"/>
      <c r="AR325" s="350"/>
      <c r="AS325" s="350"/>
      <c r="AT325" s="350"/>
      <c r="AU325" s="350"/>
      <c r="AV325" s="350"/>
      <c r="AW325" s="350"/>
      <c r="AX325" s="350"/>
      <c r="AY325" s="350"/>
      <c r="AZ325" s="350"/>
      <c r="BA325" s="350"/>
      <c r="BB325" s="350"/>
      <c r="BC325" s="350"/>
    </row>
    <row r="326" spans="1:55" s="37" customFormat="1" x14ac:dyDescent="0.4">
      <c r="A326" s="47"/>
      <c r="B326" s="920"/>
      <c r="C326" s="920"/>
      <c r="D326" s="225"/>
      <c r="F326" s="350"/>
      <c r="G326" s="350"/>
      <c r="H326" s="221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  <c r="AA326" s="350"/>
      <c r="AB326" s="350"/>
      <c r="AC326" s="350"/>
      <c r="AD326" s="350"/>
      <c r="AE326" s="350"/>
      <c r="AF326" s="664"/>
      <c r="AJ326" s="350"/>
      <c r="AK326" s="350"/>
      <c r="AL326" s="350"/>
      <c r="AM326" s="350"/>
      <c r="AN326" s="350"/>
      <c r="AO326" s="350"/>
      <c r="AP326" s="350"/>
      <c r="AQ326" s="350"/>
      <c r="AR326" s="350"/>
      <c r="AS326" s="350"/>
      <c r="AT326" s="350"/>
      <c r="AU326" s="350"/>
      <c r="AV326" s="350"/>
      <c r="AW326" s="350"/>
      <c r="AX326" s="350"/>
      <c r="AY326" s="350"/>
      <c r="AZ326" s="350"/>
      <c r="BA326" s="350"/>
      <c r="BB326" s="350"/>
      <c r="BC326" s="350"/>
    </row>
    <row r="327" spans="1:55" s="37" customFormat="1" x14ac:dyDescent="0.4">
      <c r="A327" s="47"/>
      <c r="B327" s="920"/>
      <c r="C327" s="920"/>
      <c r="D327" s="225"/>
      <c r="F327" s="350"/>
      <c r="G327" s="350"/>
      <c r="H327" s="221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  <c r="Y327" s="350"/>
      <c r="Z327" s="350"/>
      <c r="AA327" s="350"/>
      <c r="AB327" s="350"/>
      <c r="AC327" s="350"/>
      <c r="AD327" s="350"/>
      <c r="AE327" s="350"/>
      <c r="AF327" s="664"/>
      <c r="AJ327" s="350"/>
      <c r="AK327" s="350"/>
      <c r="AL327" s="350"/>
      <c r="AM327" s="350"/>
      <c r="AN327" s="350"/>
      <c r="AO327" s="350"/>
      <c r="AP327" s="350"/>
      <c r="AQ327" s="350"/>
      <c r="AR327" s="350"/>
      <c r="AS327" s="350"/>
      <c r="AT327" s="350"/>
      <c r="AU327" s="350"/>
      <c r="AV327" s="350"/>
      <c r="AW327" s="350"/>
      <c r="AX327" s="350"/>
      <c r="AY327" s="350"/>
      <c r="AZ327" s="350"/>
      <c r="BA327" s="350"/>
      <c r="BB327" s="350"/>
      <c r="BC327" s="350"/>
    </row>
    <row r="328" spans="1:55" s="37" customFormat="1" x14ac:dyDescent="0.4">
      <c r="A328" s="47"/>
      <c r="B328" s="920"/>
      <c r="C328" s="920"/>
      <c r="D328" s="225"/>
      <c r="F328" s="350"/>
      <c r="G328" s="350"/>
      <c r="H328" s="221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  <c r="Y328" s="350"/>
      <c r="Z328" s="350"/>
      <c r="AA328" s="350"/>
      <c r="AB328" s="350"/>
      <c r="AC328" s="350"/>
      <c r="AD328" s="350"/>
      <c r="AE328" s="350"/>
      <c r="AF328" s="664"/>
      <c r="AJ328" s="350"/>
      <c r="AK328" s="350"/>
      <c r="AL328" s="350"/>
      <c r="AM328" s="350"/>
      <c r="AN328" s="350"/>
      <c r="AO328" s="350"/>
      <c r="AP328" s="350"/>
      <c r="AQ328" s="350"/>
      <c r="AR328" s="350"/>
      <c r="AS328" s="350"/>
      <c r="AT328" s="350"/>
      <c r="AU328" s="350"/>
      <c r="AV328" s="350"/>
      <c r="AW328" s="350"/>
      <c r="AX328" s="350"/>
      <c r="AY328" s="350"/>
      <c r="AZ328" s="350"/>
      <c r="BA328" s="350"/>
      <c r="BB328" s="350"/>
      <c r="BC328" s="350"/>
    </row>
    <row r="329" spans="1:55" s="37" customFormat="1" x14ac:dyDescent="0.4">
      <c r="A329" s="47"/>
      <c r="B329" s="920"/>
      <c r="C329" s="920"/>
      <c r="D329" s="225"/>
      <c r="F329" s="350"/>
      <c r="G329" s="350"/>
      <c r="H329" s="221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  <c r="AA329" s="350"/>
      <c r="AB329" s="350"/>
      <c r="AC329" s="350"/>
      <c r="AD329" s="350"/>
      <c r="AE329" s="350"/>
      <c r="AF329" s="664"/>
      <c r="AJ329" s="350"/>
      <c r="AK329" s="350"/>
      <c r="AL329" s="350"/>
      <c r="AM329" s="350"/>
      <c r="AN329" s="350"/>
      <c r="AO329" s="350"/>
      <c r="AP329" s="350"/>
      <c r="AQ329" s="350"/>
      <c r="AR329" s="350"/>
      <c r="AS329" s="350"/>
      <c r="AT329" s="350"/>
      <c r="AU329" s="350"/>
      <c r="AV329" s="350"/>
      <c r="AW329" s="350"/>
      <c r="AX329" s="350"/>
      <c r="AY329" s="350"/>
      <c r="AZ329" s="350"/>
      <c r="BA329" s="350"/>
      <c r="BB329" s="350"/>
      <c r="BC329" s="350"/>
    </row>
    <row r="330" spans="1:55" s="1063" customFormat="1" ht="27" customHeight="1" x14ac:dyDescent="0.4">
      <c r="A330" s="1062"/>
      <c r="B330" s="1062"/>
      <c r="C330" s="1062"/>
      <c r="E330" s="1063" t="str">
        <f>$E$211</f>
        <v>LOSUNARSPÁ: SVIÐSMYND BYGGÐ Á AÐGERÐUM STJÓRNVALDA</v>
      </c>
      <c r="F330" s="1064"/>
      <c r="G330" s="1064"/>
      <c r="H330" s="1064"/>
      <c r="I330" s="1064"/>
      <c r="J330" s="1064"/>
      <c r="K330" s="1064"/>
      <c r="L330" s="1064"/>
      <c r="M330" s="1064"/>
      <c r="N330" s="1064"/>
      <c r="O330" s="1064"/>
      <c r="P330" s="1064"/>
      <c r="Q330" s="1064"/>
      <c r="R330" s="1064"/>
      <c r="S330" s="1064"/>
      <c r="T330" s="1064"/>
      <c r="U330" s="1064"/>
      <c r="V330" s="1064"/>
      <c r="W330" s="1064"/>
      <c r="X330" s="1064"/>
      <c r="Y330" s="1064"/>
      <c r="Z330" s="1064"/>
      <c r="AA330" s="1064"/>
      <c r="AB330" s="1064"/>
      <c r="AC330" s="1064"/>
      <c r="AD330" s="1064"/>
      <c r="AE330" s="1064"/>
      <c r="AF330" s="1065"/>
      <c r="AI330" s="1063" t="str">
        <f>$AI$211</f>
        <v>EMISSION PROJECTIONS: GOVERNMENT POLICY-BASED SCENARIO</v>
      </c>
      <c r="AJ330" s="1064"/>
      <c r="AK330" s="1064"/>
      <c r="AL330" s="1064"/>
      <c r="AM330" s="1064"/>
      <c r="AN330" s="1064"/>
      <c r="AO330" s="1064"/>
      <c r="AP330" s="1064"/>
      <c r="AQ330" s="1064"/>
      <c r="AR330" s="1064"/>
      <c r="AS330" s="1064"/>
      <c r="AT330" s="1064"/>
      <c r="AU330" s="1064"/>
      <c r="AV330" s="1064"/>
      <c r="AW330" s="1064"/>
      <c r="AX330" s="1064"/>
      <c r="AY330" s="1064"/>
      <c r="AZ330" s="1064"/>
      <c r="BA330" s="1064"/>
      <c r="BB330" s="1064"/>
      <c r="BC330" s="1064"/>
    </row>
    <row r="331" spans="1:55" s="37" customFormat="1" x14ac:dyDescent="0.4">
      <c r="A331" s="47"/>
      <c r="B331" s="920"/>
      <c r="C331" s="920"/>
      <c r="D331" s="225" t="s">
        <v>45</v>
      </c>
      <c r="F331" s="350"/>
      <c r="G331" s="350"/>
      <c r="H331" s="221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  <c r="AA331" s="350"/>
      <c r="AB331" s="350"/>
      <c r="AC331" s="350"/>
      <c r="AD331" s="350"/>
      <c r="AE331" s="350"/>
      <c r="AF331" s="664"/>
      <c r="AJ331" s="350"/>
      <c r="AK331" s="350"/>
      <c r="AL331" s="350"/>
      <c r="AM331" s="350"/>
      <c r="AN331" s="350"/>
      <c r="AO331" s="350"/>
      <c r="AP331" s="350"/>
      <c r="AQ331" s="350"/>
      <c r="AR331" s="350"/>
      <c r="AS331" s="350"/>
      <c r="AT331" s="350"/>
      <c r="AU331" s="350"/>
      <c r="AV331" s="350"/>
      <c r="AW331" s="350"/>
      <c r="AX331" s="350"/>
      <c r="AY331" s="350"/>
      <c r="AZ331" s="350"/>
      <c r="BA331" s="350"/>
      <c r="BB331" s="350"/>
      <c r="BC331" s="350"/>
    </row>
    <row r="332" spans="1:55" s="37" customFormat="1" x14ac:dyDescent="0.4">
      <c r="A332" s="47"/>
      <c r="B332" s="920"/>
      <c r="C332" s="920"/>
      <c r="D332" s="225" t="s">
        <v>45</v>
      </c>
      <c r="F332" s="350"/>
      <c r="G332" s="350"/>
      <c r="H332" s="221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  <c r="AA332" s="350"/>
      <c r="AB332" s="350"/>
      <c r="AC332" s="350"/>
      <c r="AD332" s="350"/>
      <c r="AE332" s="350"/>
      <c r="AF332" s="664"/>
      <c r="AJ332" s="350"/>
      <c r="AK332" s="350"/>
      <c r="AL332" s="350"/>
      <c r="AM332" s="350"/>
      <c r="AN332" s="350"/>
      <c r="AO332" s="350"/>
      <c r="AP332" s="350"/>
      <c r="AQ332" s="350"/>
      <c r="AR332" s="350"/>
      <c r="AS332" s="350"/>
      <c r="AT332" s="350"/>
      <c r="AU332" s="350"/>
      <c r="AV332" s="350"/>
      <c r="AW332" s="350"/>
      <c r="AX332" s="350"/>
      <c r="AY332" s="350"/>
      <c r="AZ332" s="350"/>
      <c r="BA332" s="350"/>
      <c r="BB332" s="350"/>
      <c r="BC332" s="350"/>
    </row>
    <row r="333" spans="1:55" s="37" customFormat="1" x14ac:dyDescent="0.4">
      <c r="A333" s="47"/>
      <c r="B333" s="920"/>
      <c r="C333" s="920"/>
      <c r="D333" s="225"/>
      <c r="F333" s="350"/>
      <c r="G333" s="350"/>
      <c r="H333" s="221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  <c r="AA333" s="350"/>
      <c r="AB333" s="350"/>
      <c r="AC333" s="350"/>
      <c r="AD333" s="350"/>
      <c r="AE333" s="350"/>
      <c r="AF333" s="664"/>
      <c r="AJ333" s="350"/>
      <c r="AK333" s="350"/>
      <c r="AL333" s="350"/>
      <c r="AM333" s="350"/>
      <c r="AN333" s="350"/>
      <c r="AO333" s="350"/>
      <c r="AP333" s="350"/>
      <c r="AQ333" s="350"/>
      <c r="AR333" s="350"/>
      <c r="AS333" s="350"/>
      <c r="AT333" s="350"/>
      <c r="AU333" s="350"/>
      <c r="AV333" s="350"/>
      <c r="AW333" s="350"/>
      <c r="AX333" s="350"/>
      <c r="AY333" s="350"/>
      <c r="AZ333" s="350"/>
      <c r="BA333" s="350"/>
      <c r="BB333" s="350"/>
      <c r="BC333" s="350"/>
    </row>
    <row r="334" spans="1:55" s="37" customFormat="1" x14ac:dyDescent="0.4">
      <c r="A334" s="47"/>
      <c r="B334" s="920"/>
      <c r="C334" s="920"/>
      <c r="D334" s="225"/>
      <c r="F334" s="350"/>
      <c r="G334" s="350"/>
      <c r="H334" s="221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  <c r="AC334" s="350"/>
      <c r="AD334" s="350"/>
      <c r="AE334" s="350"/>
      <c r="AF334" s="664"/>
      <c r="AJ334" s="350"/>
      <c r="AK334" s="350"/>
      <c r="AL334" s="350"/>
      <c r="AM334" s="350"/>
      <c r="AN334" s="350"/>
      <c r="AO334" s="350"/>
      <c r="AP334" s="350"/>
      <c r="AQ334" s="350"/>
      <c r="AR334" s="350"/>
      <c r="AS334" s="350"/>
      <c r="AT334" s="350"/>
      <c r="AU334" s="350"/>
      <c r="AV334" s="350"/>
      <c r="AW334" s="350"/>
      <c r="AX334" s="350"/>
      <c r="AY334" s="350"/>
      <c r="AZ334" s="350"/>
      <c r="BA334" s="350"/>
      <c r="BB334" s="350"/>
      <c r="BC334" s="350"/>
    </row>
    <row r="335" spans="1:55" s="37" customFormat="1" x14ac:dyDescent="0.4">
      <c r="A335" s="47"/>
      <c r="B335" s="920"/>
      <c r="C335" s="920"/>
      <c r="D335" s="225"/>
      <c r="F335" s="350"/>
      <c r="G335" s="350"/>
      <c r="H335" s="221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  <c r="AA335" s="350"/>
      <c r="AB335" s="350"/>
      <c r="AC335" s="350"/>
      <c r="AD335" s="350"/>
      <c r="AE335" s="350"/>
      <c r="AF335" s="664"/>
      <c r="AJ335" s="350"/>
      <c r="AK335" s="350"/>
      <c r="AL335" s="350"/>
      <c r="AM335" s="350"/>
      <c r="AN335" s="350"/>
      <c r="AO335" s="350"/>
      <c r="AP335" s="350"/>
      <c r="AQ335" s="350"/>
      <c r="AR335" s="350"/>
      <c r="AS335" s="350"/>
      <c r="AT335" s="350"/>
      <c r="AU335" s="350"/>
      <c r="AV335" s="350"/>
      <c r="AW335" s="350"/>
      <c r="AX335" s="350"/>
      <c r="AY335" s="350"/>
      <c r="AZ335" s="350"/>
      <c r="BA335" s="350"/>
      <c r="BB335" s="350"/>
      <c r="BC335" s="350"/>
    </row>
    <row r="336" spans="1:55" s="37" customFormat="1" x14ac:dyDescent="0.4">
      <c r="A336" s="47"/>
      <c r="B336" s="920"/>
      <c r="C336" s="920"/>
      <c r="D336" s="225"/>
      <c r="F336" s="350"/>
      <c r="G336" s="350"/>
      <c r="H336" s="221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  <c r="AA336" s="350"/>
      <c r="AB336" s="350"/>
      <c r="AC336" s="350"/>
      <c r="AD336" s="350"/>
      <c r="AE336" s="350"/>
      <c r="AF336" s="664"/>
      <c r="AJ336" s="350"/>
      <c r="AK336" s="350"/>
      <c r="AL336" s="350"/>
      <c r="AM336" s="350"/>
      <c r="AN336" s="350"/>
      <c r="AO336" s="350"/>
      <c r="AP336" s="350"/>
      <c r="AQ336" s="350"/>
      <c r="AR336" s="350"/>
      <c r="AS336" s="350"/>
      <c r="AT336" s="350"/>
      <c r="AU336" s="350"/>
      <c r="AV336" s="350"/>
      <c r="AW336" s="350"/>
      <c r="AX336" s="350"/>
      <c r="AY336" s="350"/>
      <c r="AZ336" s="350"/>
      <c r="BA336" s="350"/>
      <c r="BB336" s="350"/>
      <c r="BC336" s="350"/>
    </row>
    <row r="337" spans="1:55" s="37" customFormat="1" x14ac:dyDescent="0.4">
      <c r="A337" s="47"/>
      <c r="B337" s="920"/>
      <c r="C337" s="920"/>
      <c r="D337" s="225"/>
      <c r="F337" s="350"/>
      <c r="G337" s="350"/>
      <c r="H337" s="221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  <c r="AA337" s="350"/>
      <c r="AB337" s="350"/>
      <c r="AC337" s="350"/>
      <c r="AD337" s="350"/>
      <c r="AE337" s="350"/>
      <c r="AF337" s="664"/>
      <c r="AJ337" s="350"/>
      <c r="AK337" s="350"/>
      <c r="AL337" s="350"/>
      <c r="AM337" s="350"/>
      <c r="AN337" s="350"/>
      <c r="AO337" s="350"/>
      <c r="AP337" s="350"/>
      <c r="AQ337" s="350"/>
      <c r="AR337" s="350"/>
      <c r="AS337" s="350"/>
      <c r="AT337" s="350"/>
      <c r="AU337" s="350"/>
      <c r="AV337" s="350"/>
      <c r="AW337" s="350"/>
      <c r="AX337" s="350"/>
      <c r="AY337" s="350"/>
      <c r="AZ337" s="350"/>
      <c r="BA337" s="350"/>
      <c r="BB337" s="350"/>
      <c r="BC337" s="350"/>
    </row>
    <row r="338" spans="1:55" s="37" customFormat="1" x14ac:dyDescent="0.4">
      <c r="A338" s="47"/>
      <c r="B338" s="920"/>
      <c r="C338" s="920"/>
      <c r="D338" s="225"/>
      <c r="F338" s="350"/>
      <c r="G338" s="350"/>
      <c r="H338" s="221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  <c r="AA338" s="350"/>
      <c r="AB338" s="350"/>
      <c r="AC338" s="350"/>
      <c r="AD338" s="350"/>
      <c r="AE338" s="350"/>
      <c r="AF338" s="664"/>
      <c r="AJ338" s="350"/>
      <c r="AK338" s="350"/>
      <c r="AL338" s="350"/>
      <c r="AM338" s="350"/>
      <c r="AN338" s="350"/>
      <c r="AO338" s="350"/>
      <c r="AP338" s="350"/>
      <c r="AQ338" s="350"/>
      <c r="AR338" s="350"/>
      <c r="AS338" s="350"/>
      <c r="AT338" s="350"/>
      <c r="AU338" s="350"/>
      <c r="AV338" s="350"/>
      <c r="AW338" s="350"/>
      <c r="AX338" s="350"/>
      <c r="AY338" s="350"/>
      <c r="AZ338" s="350"/>
      <c r="BA338" s="350"/>
      <c r="BB338" s="350"/>
      <c r="BC338" s="350"/>
    </row>
    <row r="339" spans="1:55" s="37" customFormat="1" x14ac:dyDescent="0.4">
      <c r="A339" s="47"/>
      <c r="B339" s="920"/>
      <c r="C339" s="920"/>
      <c r="D339" s="225"/>
      <c r="F339" s="350"/>
      <c r="G339" s="350"/>
      <c r="H339" s="221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  <c r="Y339" s="350"/>
      <c r="Z339" s="350"/>
      <c r="AA339" s="350"/>
      <c r="AB339" s="350"/>
      <c r="AC339" s="350"/>
      <c r="AD339" s="350"/>
      <c r="AE339" s="350"/>
      <c r="AF339" s="664"/>
      <c r="AJ339" s="350"/>
      <c r="AK339" s="350"/>
      <c r="AL339" s="350"/>
      <c r="AM339" s="350"/>
      <c r="AN339" s="350"/>
      <c r="AO339" s="350"/>
      <c r="AP339" s="350"/>
      <c r="AQ339" s="350"/>
      <c r="AR339" s="350"/>
      <c r="AS339" s="350"/>
      <c r="AT339" s="350"/>
      <c r="AU339" s="350"/>
      <c r="AV339" s="350"/>
      <c r="AW339" s="350"/>
      <c r="AX339" s="350"/>
      <c r="AY339" s="350"/>
      <c r="AZ339" s="350"/>
      <c r="BA339" s="350"/>
      <c r="BB339" s="350"/>
      <c r="BC339" s="350"/>
    </row>
    <row r="340" spans="1:55" s="37" customFormat="1" x14ac:dyDescent="0.4">
      <c r="A340" s="47"/>
      <c r="B340" s="920"/>
      <c r="C340" s="920"/>
      <c r="D340" s="225"/>
      <c r="F340" s="350"/>
      <c r="G340" s="350"/>
      <c r="H340" s="221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  <c r="Y340" s="350"/>
      <c r="Z340" s="350"/>
      <c r="AA340" s="350"/>
      <c r="AB340" s="350"/>
      <c r="AC340" s="350"/>
      <c r="AD340" s="350"/>
      <c r="AE340" s="350"/>
      <c r="AF340" s="664"/>
      <c r="AJ340" s="350"/>
      <c r="AK340" s="350"/>
      <c r="AL340" s="350"/>
      <c r="AM340" s="350"/>
      <c r="AN340" s="350"/>
      <c r="AO340" s="350"/>
      <c r="AP340" s="350"/>
      <c r="AQ340" s="350"/>
      <c r="AR340" s="350"/>
      <c r="AS340" s="350"/>
      <c r="AT340" s="350"/>
      <c r="AU340" s="350"/>
      <c r="AV340" s="350"/>
      <c r="AW340" s="350"/>
      <c r="AX340" s="350"/>
      <c r="AY340" s="350"/>
      <c r="AZ340" s="350"/>
      <c r="BA340" s="350"/>
      <c r="BB340" s="350"/>
      <c r="BC340" s="350"/>
    </row>
    <row r="341" spans="1:55" s="37" customFormat="1" x14ac:dyDescent="0.4">
      <c r="A341" s="47"/>
      <c r="B341" s="920"/>
      <c r="C341" s="920"/>
      <c r="D341" s="225"/>
      <c r="F341" s="350"/>
      <c r="G341" s="350"/>
      <c r="H341" s="221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  <c r="Y341" s="350"/>
      <c r="Z341" s="350"/>
      <c r="AA341" s="350"/>
      <c r="AB341" s="350"/>
      <c r="AC341" s="350"/>
      <c r="AD341" s="350"/>
      <c r="AE341" s="350"/>
      <c r="AF341" s="664"/>
      <c r="AJ341" s="350"/>
      <c r="AK341" s="350"/>
      <c r="AL341" s="350"/>
      <c r="AM341" s="350"/>
      <c r="AN341" s="350"/>
      <c r="AO341" s="350"/>
      <c r="AP341" s="350"/>
      <c r="AQ341" s="350"/>
      <c r="AR341" s="350"/>
      <c r="AS341" s="350"/>
      <c r="AT341" s="350"/>
      <c r="AU341" s="350"/>
      <c r="AV341" s="350"/>
      <c r="AW341" s="350"/>
      <c r="AX341" s="350"/>
      <c r="AY341" s="350"/>
      <c r="AZ341" s="350"/>
      <c r="BA341" s="350"/>
      <c r="BB341" s="350"/>
      <c r="BC341" s="350"/>
    </row>
    <row r="342" spans="1:55" s="37" customFormat="1" x14ac:dyDescent="0.4">
      <c r="A342" s="47"/>
      <c r="B342" s="920"/>
      <c r="C342" s="920"/>
      <c r="D342" s="225"/>
      <c r="F342" s="350"/>
      <c r="G342" s="350"/>
      <c r="H342" s="221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50"/>
      <c r="AC342" s="350"/>
      <c r="AD342" s="350"/>
      <c r="AE342" s="350"/>
      <c r="AF342" s="664"/>
      <c r="AJ342" s="350"/>
      <c r="AK342" s="350"/>
      <c r="AL342" s="350"/>
      <c r="AM342" s="350"/>
      <c r="AN342" s="350"/>
      <c r="AO342" s="350"/>
      <c r="AP342" s="350"/>
      <c r="AQ342" s="350"/>
      <c r="AR342" s="350"/>
      <c r="AS342" s="350"/>
      <c r="AT342" s="350"/>
      <c r="AU342" s="350"/>
      <c r="AV342" s="350"/>
      <c r="AW342" s="350"/>
      <c r="AX342" s="350"/>
      <c r="AY342" s="350"/>
      <c r="AZ342" s="350"/>
      <c r="BA342" s="350"/>
      <c r="BB342" s="350"/>
      <c r="BC342" s="350"/>
    </row>
    <row r="343" spans="1:55" s="37" customFormat="1" x14ac:dyDescent="0.4">
      <c r="A343" s="47"/>
      <c r="B343" s="920"/>
      <c r="C343" s="920"/>
      <c r="D343" s="225"/>
      <c r="F343" s="350"/>
      <c r="G343" s="350"/>
      <c r="H343" s="221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  <c r="AA343" s="350"/>
      <c r="AB343" s="350"/>
      <c r="AC343" s="350"/>
      <c r="AD343" s="350"/>
      <c r="AE343" s="350"/>
      <c r="AF343" s="664"/>
      <c r="AJ343" s="350"/>
      <c r="AK343" s="350"/>
      <c r="AL343" s="350"/>
      <c r="AM343" s="350"/>
      <c r="AN343" s="350"/>
      <c r="AO343" s="350"/>
      <c r="AP343" s="350"/>
      <c r="AQ343" s="350"/>
      <c r="AR343" s="350"/>
      <c r="AS343" s="350"/>
      <c r="AT343" s="350"/>
      <c r="AU343" s="350"/>
      <c r="AV343" s="350"/>
      <c r="AW343" s="350"/>
      <c r="AX343" s="350"/>
      <c r="AY343" s="350"/>
      <c r="AZ343" s="350"/>
      <c r="BA343" s="350"/>
      <c r="BB343" s="350"/>
      <c r="BC343" s="350"/>
    </row>
    <row r="344" spans="1:55" s="37" customFormat="1" x14ac:dyDescent="0.4">
      <c r="A344" s="47"/>
      <c r="B344" s="920"/>
      <c r="C344" s="920"/>
      <c r="D344" s="225"/>
      <c r="F344" s="350"/>
      <c r="G344" s="350"/>
      <c r="H344" s="221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  <c r="AA344" s="350"/>
      <c r="AB344" s="350"/>
      <c r="AC344" s="350"/>
      <c r="AD344" s="350"/>
      <c r="AE344" s="350"/>
      <c r="AF344" s="664"/>
      <c r="AJ344" s="350"/>
      <c r="AK344" s="350"/>
      <c r="AL344" s="350"/>
      <c r="AM344" s="350"/>
      <c r="AN344" s="350"/>
      <c r="AO344" s="350"/>
      <c r="AP344" s="350"/>
      <c r="AQ344" s="350"/>
      <c r="AR344" s="350"/>
      <c r="AS344" s="350"/>
      <c r="AT344" s="350"/>
      <c r="AU344" s="350"/>
      <c r="AV344" s="350"/>
      <c r="AW344" s="350"/>
      <c r="AX344" s="350"/>
      <c r="AY344" s="350"/>
      <c r="AZ344" s="350"/>
      <c r="BA344" s="350"/>
      <c r="BB344" s="350"/>
      <c r="BC344" s="350"/>
    </row>
    <row r="345" spans="1:55" s="37" customFormat="1" x14ac:dyDescent="0.4">
      <c r="A345" s="47"/>
      <c r="B345" s="920"/>
      <c r="C345" s="920"/>
      <c r="D345" s="225"/>
      <c r="F345" s="350"/>
      <c r="G345" s="350"/>
      <c r="H345" s="221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  <c r="Y345" s="350"/>
      <c r="Z345" s="350"/>
      <c r="AA345" s="350"/>
      <c r="AB345" s="350"/>
      <c r="AC345" s="350"/>
      <c r="AD345" s="350"/>
      <c r="AE345" s="350"/>
      <c r="AF345" s="664"/>
      <c r="AJ345" s="350"/>
      <c r="AK345" s="350"/>
      <c r="AL345" s="350"/>
      <c r="AM345" s="350"/>
      <c r="AN345" s="350"/>
      <c r="AO345" s="350"/>
      <c r="AP345" s="350"/>
      <c r="AQ345" s="350"/>
      <c r="AR345" s="350"/>
      <c r="AS345" s="350"/>
      <c r="AT345" s="350"/>
      <c r="AU345" s="350"/>
      <c r="AV345" s="350"/>
      <c r="AW345" s="350"/>
      <c r="AX345" s="350"/>
      <c r="AY345" s="350"/>
      <c r="AZ345" s="350"/>
      <c r="BA345" s="350"/>
      <c r="BB345" s="350"/>
      <c r="BC345" s="350"/>
    </row>
    <row r="346" spans="1:55" s="37" customFormat="1" x14ac:dyDescent="0.4">
      <c r="A346" s="47"/>
      <c r="B346" s="920"/>
      <c r="C346" s="920"/>
      <c r="D346" s="225"/>
      <c r="F346" s="350"/>
      <c r="G346" s="350"/>
      <c r="H346" s="221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  <c r="AA346" s="350"/>
      <c r="AB346" s="350"/>
      <c r="AC346" s="350"/>
      <c r="AD346" s="350"/>
      <c r="AE346" s="350"/>
      <c r="AF346" s="664"/>
      <c r="AJ346" s="350"/>
      <c r="AK346" s="350"/>
      <c r="AL346" s="350"/>
      <c r="AM346" s="350"/>
      <c r="AN346" s="350"/>
      <c r="AO346" s="350"/>
      <c r="AP346" s="350"/>
      <c r="AQ346" s="350"/>
      <c r="AR346" s="350"/>
      <c r="AS346" s="350"/>
      <c r="AT346" s="350"/>
      <c r="AU346" s="350"/>
      <c r="AV346" s="350"/>
      <c r="AW346" s="350"/>
      <c r="AX346" s="350"/>
      <c r="AY346" s="350"/>
      <c r="AZ346" s="350"/>
      <c r="BA346" s="350"/>
      <c r="BB346" s="350"/>
      <c r="BC346" s="350"/>
    </row>
    <row r="347" spans="1:55" s="37" customFormat="1" x14ac:dyDescent="0.4">
      <c r="A347" s="47"/>
      <c r="B347" s="920"/>
      <c r="C347" s="920"/>
      <c r="D347" s="225"/>
      <c r="F347" s="350"/>
      <c r="G347" s="350"/>
      <c r="H347" s="221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  <c r="Y347" s="350"/>
      <c r="Z347" s="350"/>
      <c r="AA347" s="350"/>
      <c r="AB347" s="350"/>
      <c r="AC347" s="350"/>
      <c r="AD347" s="350"/>
      <c r="AE347" s="350"/>
      <c r="AF347" s="664"/>
      <c r="AJ347" s="350"/>
      <c r="AK347" s="350"/>
      <c r="AL347" s="350"/>
      <c r="AM347" s="350"/>
      <c r="AN347" s="350"/>
      <c r="AO347" s="350"/>
      <c r="AP347" s="350"/>
      <c r="AQ347" s="350"/>
      <c r="AR347" s="350"/>
      <c r="AS347" s="350"/>
      <c r="AT347" s="350"/>
      <c r="AU347" s="350"/>
      <c r="AV347" s="350"/>
      <c r="AW347" s="350"/>
      <c r="AX347" s="350"/>
      <c r="AY347" s="350"/>
      <c r="AZ347" s="350"/>
      <c r="BA347" s="350"/>
      <c r="BB347" s="350"/>
      <c r="BC347" s="350"/>
    </row>
    <row r="348" spans="1:55" s="37" customFormat="1" x14ac:dyDescent="0.4">
      <c r="A348" s="47"/>
      <c r="B348" s="920"/>
      <c r="C348" s="920"/>
      <c r="D348" s="225"/>
      <c r="F348" s="350"/>
      <c r="G348" s="350"/>
      <c r="H348" s="221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  <c r="Y348" s="350"/>
      <c r="Z348" s="350"/>
      <c r="AA348" s="350"/>
      <c r="AB348" s="350"/>
      <c r="AC348" s="350"/>
      <c r="AD348" s="350"/>
      <c r="AE348" s="350"/>
      <c r="AF348" s="664"/>
      <c r="AJ348" s="350"/>
      <c r="AK348" s="350"/>
      <c r="AL348" s="350"/>
      <c r="AM348" s="350"/>
      <c r="AN348" s="350"/>
      <c r="AO348" s="350"/>
      <c r="AP348" s="350"/>
      <c r="AQ348" s="350"/>
      <c r="AR348" s="350"/>
      <c r="AS348" s="350"/>
      <c r="AT348" s="350"/>
      <c r="AU348" s="350"/>
      <c r="AV348" s="350"/>
      <c r="AW348" s="350"/>
      <c r="AX348" s="350"/>
      <c r="AY348" s="350"/>
      <c r="AZ348" s="350"/>
      <c r="BA348" s="350"/>
      <c r="BB348" s="350"/>
      <c r="BC348" s="350"/>
    </row>
    <row r="349" spans="1:55" s="37" customFormat="1" x14ac:dyDescent="0.4">
      <c r="A349" s="47"/>
      <c r="B349" s="920"/>
      <c r="C349" s="920"/>
      <c r="D349" s="225"/>
      <c r="F349" s="350"/>
      <c r="G349" s="350"/>
      <c r="H349" s="221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  <c r="Y349" s="350"/>
      <c r="Z349" s="350"/>
      <c r="AA349" s="350"/>
      <c r="AB349" s="350"/>
      <c r="AC349" s="350"/>
      <c r="AD349" s="350"/>
      <c r="AE349" s="350"/>
      <c r="AF349" s="664"/>
      <c r="AJ349" s="350"/>
      <c r="AK349" s="350"/>
      <c r="AL349" s="350"/>
      <c r="AM349" s="350"/>
      <c r="AN349" s="350"/>
      <c r="AO349" s="350"/>
      <c r="AP349" s="350"/>
      <c r="AQ349" s="350"/>
      <c r="AR349" s="350"/>
      <c r="AS349" s="350"/>
      <c r="AT349" s="350"/>
      <c r="AU349" s="350"/>
      <c r="AV349" s="350"/>
      <c r="AW349" s="350"/>
      <c r="AX349" s="350"/>
      <c r="AY349" s="350"/>
      <c r="AZ349" s="350"/>
      <c r="BA349" s="350"/>
      <c r="BB349" s="350"/>
      <c r="BC349" s="350"/>
    </row>
    <row r="350" spans="1:55" s="37" customFormat="1" x14ac:dyDescent="0.4">
      <c r="A350" s="47"/>
      <c r="B350" s="920"/>
      <c r="C350" s="920"/>
      <c r="D350" s="225"/>
      <c r="F350" s="350"/>
      <c r="G350" s="350"/>
      <c r="H350" s="221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0"/>
      <c r="AF350" s="664"/>
      <c r="AJ350" s="350"/>
      <c r="AK350" s="350"/>
      <c r="AL350" s="350"/>
      <c r="AM350" s="350"/>
      <c r="AN350" s="350"/>
      <c r="AO350" s="350"/>
      <c r="AP350" s="350"/>
      <c r="AQ350" s="350"/>
      <c r="AR350" s="350"/>
      <c r="AS350" s="350"/>
      <c r="AT350" s="350"/>
      <c r="AU350" s="350"/>
      <c r="AV350" s="350"/>
      <c r="AW350" s="350"/>
      <c r="AX350" s="350"/>
      <c r="AY350" s="350"/>
      <c r="AZ350" s="350"/>
      <c r="BA350" s="350"/>
      <c r="BB350" s="350"/>
      <c r="BC350" s="350"/>
    </row>
    <row r="351" spans="1:55" s="37" customFormat="1" x14ac:dyDescent="0.4">
      <c r="A351" s="47"/>
      <c r="B351" s="920"/>
      <c r="C351" s="920"/>
      <c r="D351" s="225"/>
      <c r="F351" s="350"/>
      <c r="G351" s="350"/>
      <c r="H351" s="221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  <c r="Y351" s="350"/>
      <c r="Z351" s="350"/>
      <c r="AA351" s="350"/>
      <c r="AB351" s="350"/>
      <c r="AC351" s="350"/>
      <c r="AD351" s="350"/>
      <c r="AE351" s="350"/>
      <c r="AF351" s="664"/>
      <c r="AJ351" s="350"/>
      <c r="AK351" s="350"/>
      <c r="AL351" s="350"/>
      <c r="AM351" s="350"/>
      <c r="AN351" s="350"/>
      <c r="AO351" s="350"/>
      <c r="AP351" s="350"/>
      <c r="AQ351" s="350"/>
      <c r="AR351" s="350"/>
      <c r="AS351" s="350"/>
      <c r="AT351" s="350"/>
      <c r="AU351" s="350"/>
      <c r="AV351" s="350"/>
      <c r="AW351" s="350"/>
      <c r="AX351" s="350"/>
      <c r="AY351" s="350"/>
      <c r="AZ351" s="350"/>
      <c r="BA351" s="350"/>
      <c r="BB351" s="350"/>
      <c r="BC351" s="350"/>
    </row>
    <row r="352" spans="1:55" s="37" customFormat="1" x14ac:dyDescent="0.4">
      <c r="A352" s="47"/>
      <c r="B352" s="920"/>
      <c r="C352" s="920"/>
      <c r="D352" s="225"/>
      <c r="F352" s="350"/>
      <c r="G352" s="350"/>
      <c r="H352" s="221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  <c r="Y352" s="350"/>
      <c r="Z352" s="350"/>
      <c r="AA352" s="350"/>
      <c r="AB352" s="350"/>
      <c r="AC352" s="350"/>
      <c r="AD352" s="350"/>
      <c r="AE352" s="350"/>
      <c r="AF352" s="664"/>
      <c r="AJ352" s="350"/>
      <c r="AK352" s="350"/>
      <c r="AL352" s="350"/>
      <c r="AM352" s="350"/>
      <c r="AN352" s="350"/>
      <c r="AO352" s="350"/>
      <c r="AP352" s="350"/>
      <c r="AQ352" s="350"/>
      <c r="AR352" s="350"/>
      <c r="AS352" s="350"/>
      <c r="AT352" s="350"/>
      <c r="AU352" s="350"/>
      <c r="AV352" s="350"/>
      <c r="AW352" s="350"/>
      <c r="AX352" s="350"/>
      <c r="AY352" s="350"/>
      <c r="AZ352" s="350"/>
      <c r="BA352" s="350"/>
      <c r="BB352" s="350"/>
      <c r="BC352" s="350"/>
    </row>
    <row r="353" spans="1:56" s="37" customFormat="1" x14ac:dyDescent="0.4">
      <c r="A353" s="47"/>
      <c r="B353" s="920"/>
      <c r="C353" s="920"/>
      <c r="D353" s="225"/>
      <c r="F353" s="350"/>
      <c r="G353" s="350"/>
      <c r="H353" s="221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  <c r="Y353" s="350"/>
      <c r="Z353" s="350"/>
      <c r="AA353" s="350"/>
      <c r="AB353" s="350"/>
      <c r="AC353" s="350"/>
      <c r="AD353" s="350"/>
      <c r="AE353" s="350"/>
      <c r="AF353" s="664"/>
      <c r="AJ353" s="350"/>
      <c r="AK353" s="350"/>
      <c r="AL353" s="350"/>
      <c r="AM353" s="350"/>
      <c r="AN353" s="350"/>
      <c r="AO353" s="350"/>
      <c r="AP353" s="350"/>
      <c r="AQ353" s="350"/>
      <c r="AR353" s="350"/>
      <c r="AS353" s="350"/>
      <c r="AT353" s="350"/>
      <c r="AU353" s="350"/>
      <c r="AV353" s="350"/>
      <c r="AW353" s="350"/>
      <c r="AX353" s="350"/>
      <c r="AY353" s="350"/>
      <c r="AZ353" s="350"/>
      <c r="BA353" s="350"/>
      <c r="BB353" s="350"/>
      <c r="BC353" s="350"/>
    </row>
    <row r="354" spans="1:56" s="37" customFormat="1" x14ac:dyDescent="0.4">
      <c r="A354" s="47"/>
      <c r="B354" s="920"/>
      <c r="C354" s="920"/>
      <c r="D354" s="225" t="s">
        <v>45</v>
      </c>
      <c r="F354" s="350"/>
      <c r="G354" s="350"/>
      <c r="H354" s="221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  <c r="Y354" s="350"/>
      <c r="Z354" s="350"/>
      <c r="AA354" s="350"/>
      <c r="AB354" s="350"/>
      <c r="AC354" s="350"/>
      <c r="AD354" s="350"/>
      <c r="AE354" s="350"/>
      <c r="AF354" s="664"/>
      <c r="AJ354" s="350"/>
      <c r="AK354" s="350"/>
      <c r="AL354" s="350"/>
      <c r="AM354" s="350"/>
      <c r="AN354" s="350"/>
      <c r="AO354" s="350"/>
      <c r="AP354" s="350"/>
      <c r="AQ354" s="350"/>
      <c r="AR354" s="350"/>
      <c r="AS354" s="350"/>
      <c r="AT354" s="350"/>
      <c r="AU354" s="350"/>
      <c r="AV354" s="350"/>
      <c r="AW354" s="350"/>
      <c r="AX354" s="350"/>
      <c r="AY354" s="350"/>
      <c r="AZ354" s="350"/>
      <c r="BA354" s="350"/>
      <c r="BB354" s="350"/>
      <c r="BC354" s="350"/>
    </row>
    <row r="355" spans="1:56" s="37" customFormat="1" x14ac:dyDescent="0.4">
      <c r="A355" s="47"/>
      <c r="B355" s="920"/>
      <c r="C355" s="920"/>
      <c r="D355" s="225"/>
      <c r="F355" s="350"/>
      <c r="G355" s="350"/>
      <c r="H355" s="221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  <c r="Y355" s="350"/>
      <c r="Z355" s="350"/>
      <c r="AA355" s="350"/>
      <c r="AB355" s="350"/>
      <c r="AC355" s="350"/>
      <c r="AD355" s="350"/>
      <c r="AE355" s="350"/>
      <c r="AF355" s="664"/>
      <c r="AJ355" s="350"/>
      <c r="AK355" s="350"/>
      <c r="AL355" s="350"/>
      <c r="AM355" s="350"/>
      <c r="AN355" s="350"/>
      <c r="AO355" s="350"/>
      <c r="AP355" s="350"/>
      <c r="AQ355" s="350"/>
      <c r="AR355" s="350"/>
      <c r="AS355" s="350"/>
      <c r="AT355" s="350"/>
      <c r="AU355" s="350"/>
      <c r="AV355" s="350"/>
      <c r="AW355" s="350"/>
      <c r="AX355" s="350"/>
      <c r="AY355" s="350"/>
      <c r="AZ355" s="350"/>
      <c r="BA355" s="350"/>
      <c r="BB355" s="350"/>
      <c r="BC355" s="350"/>
    </row>
    <row r="356" spans="1:56" s="68" customFormat="1" ht="82.5" customHeight="1" x14ac:dyDescent="0.4">
      <c r="A356" s="928"/>
      <c r="B356" s="928"/>
      <c r="C356" s="928"/>
      <c r="E356" s="948" t="s">
        <v>200</v>
      </c>
      <c r="F356" s="176"/>
      <c r="G356" s="176"/>
      <c r="H356" s="17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672"/>
      <c r="AI356" s="68" t="s">
        <v>174</v>
      </c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</row>
    <row r="357" spans="1:56" s="37" customFormat="1" x14ac:dyDescent="0.4">
      <c r="A357" s="47"/>
      <c r="B357" s="920"/>
      <c r="C357" s="920"/>
      <c r="D357" s="225" t="s">
        <v>45</v>
      </c>
      <c r="F357" s="350"/>
      <c r="G357" s="350"/>
      <c r="H357" s="221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0"/>
      <c r="AF357" s="664"/>
      <c r="AJ357" s="350"/>
      <c r="AK357" s="350"/>
      <c r="AL357" s="350"/>
      <c r="AM357" s="350"/>
      <c r="AN357" s="350"/>
      <c r="AO357" s="350"/>
      <c r="AP357" s="350"/>
      <c r="AQ357" s="350"/>
      <c r="AR357" s="350"/>
      <c r="AS357" s="350"/>
      <c r="AT357" s="350"/>
      <c r="AU357" s="350"/>
      <c r="AV357" s="350"/>
      <c r="AW357" s="350"/>
      <c r="AX357" s="350"/>
      <c r="AY357" s="350"/>
      <c r="AZ357" s="350"/>
      <c r="BA357" s="350"/>
      <c r="BB357" s="350"/>
      <c r="BC357" s="350"/>
    </row>
    <row r="358" spans="1:56" ht="46.95" customHeight="1" x14ac:dyDescent="0.4">
      <c r="D358" s="217"/>
      <c r="E358" s="1262" t="str">
        <f>"STAÐAN ÁRIÐ "&amp;$A$1</f>
        <v>STAÐAN ÁRIÐ 2024</v>
      </c>
      <c r="F358" s="1118"/>
      <c r="G358" s="1118"/>
      <c r="H358" s="1118"/>
      <c r="I358" s="1118"/>
      <c r="J358" s="1118"/>
      <c r="K358" s="1118"/>
      <c r="L358" s="1118"/>
      <c r="M358" s="1118"/>
      <c r="N358" s="1119"/>
      <c r="O358" s="1262" t="s">
        <v>365</v>
      </c>
      <c r="P358" s="1264" t="s">
        <v>374</v>
      </c>
      <c r="Q358" s="1265"/>
      <c r="R358" s="1265"/>
      <c r="S358" s="1265"/>
      <c r="AI358" s="1262" t="str">
        <f>$AI$5</f>
        <v>2024 EMISSIONS</v>
      </c>
      <c r="AJ358" s="1118"/>
      <c r="AK358" s="1118"/>
      <c r="AL358" s="1118"/>
      <c r="AM358" s="1118"/>
      <c r="AN358" s="1118"/>
      <c r="AO358" s="1118"/>
      <c r="AP358" s="1118"/>
      <c r="AQ358" s="1118"/>
      <c r="AR358" s="1122"/>
      <c r="AS358" s="1262" t="str">
        <f>$AS$5</f>
        <v>OUTLOOKS</v>
      </c>
      <c r="AT358" s="1264" t="str">
        <f>$AT$5</f>
        <v>Estimated change in emissions based on
With Existing Measures scenario</v>
      </c>
      <c r="AU358" s="1265"/>
      <c r="AV358" s="1265"/>
      <c r="AW358" s="1265"/>
      <c r="AX358" s="7"/>
      <c r="AY358" s="7"/>
      <c r="AZ358" s="7"/>
      <c r="BA358" s="7"/>
      <c r="BB358" s="7"/>
      <c r="BC358" s="7"/>
    </row>
    <row r="359" spans="1:56" s="37" customFormat="1" ht="17.399999999999999" x14ac:dyDescent="0.4">
      <c r="A359" s="47"/>
      <c r="B359" s="920"/>
      <c r="C359" s="920"/>
      <c r="D359" s="225" t="s">
        <v>45</v>
      </c>
      <c r="E359" s="1262"/>
      <c r="F359" s="1266" t="str">
        <f>"Losun "&amp;$A$1</f>
        <v>Losun 2024</v>
      </c>
      <c r="G359" s="1267"/>
      <c r="H359" s="1270" t="str">
        <f>"Breyting frá "&amp;$B$3</f>
        <v>Breyting frá 2023</v>
      </c>
      <c r="I359" s="1271"/>
      <c r="J359" s="1268" t="str">
        <f>"Breyting frá "&amp;$B$2</f>
        <v>Breyting frá 2005</v>
      </c>
      <c r="K359" s="1267"/>
      <c r="L359" s="1268" t="str">
        <f>"Breyting frá "&amp;$B$1</f>
        <v>Breyting frá 1990</v>
      </c>
      <c r="M359" s="1266"/>
      <c r="N359" s="1119"/>
      <c r="O359" s="1262"/>
      <c r="P359" s="1268" t="s">
        <v>375</v>
      </c>
      <c r="Q359" s="1267"/>
      <c r="R359" s="1268" t="s">
        <v>376</v>
      </c>
      <c r="S359" s="1266"/>
      <c r="T359" s="350"/>
      <c r="U359" s="350"/>
      <c r="V359" s="350"/>
      <c r="W359" s="350"/>
      <c r="X359" s="350"/>
      <c r="Y359" s="350"/>
      <c r="Z359" s="350"/>
      <c r="AA359" s="350"/>
      <c r="AB359" s="350"/>
      <c r="AC359" s="350"/>
      <c r="AD359" s="350"/>
      <c r="AE359" s="350"/>
      <c r="AF359" s="664"/>
      <c r="AI359" s="1262"/>
      <c r="AJ359" s="1266" t="str">
        <f>$AJ$6</f>
        <v>Emissions in 2023</v>
      </c>
      <c r="AK359" s="1267"/>
      <c r="AL359" s="1268" t="str">
        <f>$AL$6</f>
        <v>Change from 2022</v>
      </c>
      <c r="AM359" s="1267"/>
      <c r="AN359" s="1268" t="str">
        <f>$AN$6</f>
        <v>Change from 2005</v>
      </c>
      <c r="AO359" s="1267"/>
      <c r="AP359" s="1268" t="str">
        <f>$AP$6</f>
        <v>Change from 1990</v>
      </c>
      <c r="AQ359" s="1267"/>
      <c r="AR359" s="1122"/>
      <c r="AS359" s="1262"/>
      <c r="AT359" s="1268" t="str">
        <f>$AT$6</f>
        <v>2030 compared to 2005</v>
      </c>
      <c r="AU359" s="1267"/>
      <c r="AV359" s="1268" t="str">
        <f>$AV$6</f>
        <v>2055 compared to 1990</v>
      </c>
      <c r="AW359" s="1266"/>
    </row>
    <row r="360" spans="1:56" s="37" customFormat="1" ht="17.399999999999999" thickBot="1" x14ac:dyDescent="0.45">
      <c r="A360" s="47"/>
      <c r="B360" s="920"/>
      <c r="C360" s="920"/>
      <c r="D360" s="225" t="s">
        <v>45</v>
      </c>
      <c r="E360" s="1263"/>
      <c r="F360" s="1120" t="s">
        <v>426</v>
      </c>
      <c r="G360" s="1121" t="s">
        <v>4</v>
      </c>
      <c r="H360" s="1120" t="str">
        <f>$F$7</f>
        <v>Þús. tonn CO₂-íg.</v>
      </c>
      <c r="I360" s="1121" t="s">
        <v>4</v>
      </c>
      <c r="J360" s="1120" t="str">
        <f>$F$7</f>
        <v>Þús. tonn CO₂-íg.</v>
      </c>
      <c r="K360" s="1121" t="s">
        <v>4</v>
      </c>
      <c r="L360" s="1120" t="str">
        <f>$F$7</f>
        <v>Þús. tonn CO₂-íg.</v>
      </c>
      <c r="M360" s="1120" t="s">
        <v>4</v>
      </c>
      <c r="N360" s="1119"/>
      <c r="O360" s="1263"/>
      <c r="P360" s="1120" t="str">
        <f>$F$7</f>
        <v>Þús. tonn CO₂-íg.</v>
      </c>
      <c r="Q360" s="1121" t="s">
        <v>4</v>
      </c>
      <c r="R360" s="1120" t="str">
        <f>$F$7</f>
        <v>Þús. tonn CO₂-íg.</v>
      </c>
      <c r="S360" s="1120" t="s">
        <v>4</v>
      </c>
      <c r="T360" s="350"/>
      <c r="U360" s="350"/>
      <c r="V360" s="350"/>
      <c r="W360" s="350"/>
      <c r="X360" s="350"/>
      <c r="Y360" s="350"/>
      <c r="Z360" s="350"/>
      <c r="AA360" s="350"/>
      <c r="AB360" s="350"/>
      <c r="AC360" s="350"/>
      <c r="AD360" s="350"/>
      <c r="AE360" s="350"/>
      <c r="AF360" s="664"/>
      <c r="AI360" s="1263"/>
      <c r="AJ360" s="1120" t="str">
        <f>$AJ$7</f>
        <v>Thousand tons CO₂e</v>
      </c>
      <c r="AK360" s="1121" t="s">
        <v>4</v>
      </c>
      <c r="AL360" s="1120" t="str">
        <f>$AJ$7</f>
        <v>Thousand tons CO₂e</v>
      </c>
      <c r="AM360" s="1121" t="s">
        <v>4</v>
      </c>
      <c r="AN360" s="1120" t="str">
        <f>$F$7</f>
        <v>Þús. tonn CO₂-íg.</v>
      </c>
      <c r="AO360" s="1121" t="s">
        <v>4</v>
      </c>
      <c r="AP360" s="1120" t="str">
        <f>$AJ$7</f>
        <v>Thousand tons CO₂e</v>
      </c>
      <c r="AQ360" s="1121" t="s">
        <v>4</v>
      </c>
      <c r="AR360" s="1122"/>
      <c r="AS360" s="1263"/>
      <c r="AT360" s="1120" t="str">
        <f>$AJ$7</f>
        <v>Thousand tons CO₂e</v>
      </c>
      <c r="AU360" s="1121" t="s">
        <v>4</v>
      </c>
      <c r="AV360" s="1120" t="str">
        <f>$AJ$7</f>
        <v>Thousand tons CO₂e</v>
      </c>
      <c r="AW360" s="1120" t="s">
        <v>4</v>
      </c>
      <c r="AX360" s="7"/>
      <c r="AY360" s="7"/>
      <c r="AZ360" s="7"/>
      <c r="BA360" s="7"/>
      <c r="BB360" s="7"/>
      <c r="BC360" s="7"/>
      <c r="BD360" s="7"/>
    </row>
    <row r="361" spans="1:56" s="37" customFormat="1" ht="21" customHeight="1" thickTop="1" x14ac:dyDescent="0.4">
      <c r="A361" s="47" t="s">
        <v>55</v>
      </c>
      <c r="B361" s="47" t="s">
        <v>265</v>
      </c>
      <c r="C361" s="47" t="s">
        <v>271</v>
      </c>
      <c r="D361" s="225" t="s">
        <v>45</v>
      </c>
      <c r="E361" s="713" t="str">
        <f>'Talnagögn | Numerical Data'!$D$77</f>
        <v>Álframleiðsla</v>
      </c>
      <c r="F361" s="722" cm="1">
        <f t="array" ref="F361">INDEX('Talnagögn | Numerical Data'!$1:$1048576,_xlfn.XMATCH($A361,'Talnagögn | Numerical Data'!$A:$A),_xlfn.XMATCH($A$1,'Talnagögn | Numerical Data'!$1:$1))</f>
        <v>1360.4102725798757</v>
      </c>
      <c r="G361" s="723">
        <f>F361/$F$365</f>
        <v>0.67742104173834439</v>
      </c>
      <c r="H361" s="724" cm="1">
        <f t="array" ref="H361">INDEX('Talnagögn | Numerical Data'!$1:$1048576,_xlfn.XMATCH($A361,'Talnagögn | Numerical Data'!$A:$A),_xlfn.XMATCH($A$1,'Talnagögn | Numerical Data'!$1:$1))-INDEX('Talnagögn | Numerical Data'!$1:$1048576,_xlfn.XMATCH($A361,'Talnagögn | Numerical Data'!$A:$A),_xlfn.XMATCH($B$3,'Talnagögn | Numerical Data'!$1:$1))</f>
        <v>-42.239369088812055</v>
      </c>
      <c r="I361" s="725" cm="1">
        <f t="array" ref="I361">INDEX('Talnagögn | Numerical Data'!$1:$1048576,_xlfn.XMATCH($A361,'Talnagögn | Numerical Data'!$A:$A),_xlfn.XMATCH($A$1,'Talnagögn | Numerical Data'!$1:$1))/INDEX('Talnagögn | Numerical Data'!$1:$1048576,_xlfn.XMATCH($A361,'Talnagögn | Numerical Data'!$A:$A),_xlfn.XMATCH($B$3,'Talnagögn | Numerical Data'!$1:$1))-1</f>
        <v>-3.0113984158268603E-2</v>
      </c>
      <c r="J361" s="724" cm="1">
        <f t="array" ref="J361">INDEX('Talnagögn | Numerical Data'!$1:$1048576,_xlfn.XMATCH($A361,'Talnagögn | Numerical Data'!$A:$A),_xlfn.XMATCH($A$1,'Talnagögn | Numerical Data'!$1:$1))-INDEX('Talnagögn | Numerical Data'!$1:$1048576,_xlfn.XMATCH($A361,'Talnagögn | Numerical Data'!$A:$A),_xlfn.XMATCH($B$2,'Talnagögn | Numerical Data'!$1:$1))</f>
        <v>915.60175641278852</v>
      </c>
      <c r="K361" s="723" cm="1">
        <f t="array" ref="K361">INDEX('Talnagögn | Numerical Data'!$1:$1048576,_xlfn.XMATCH($A361,'Talnagögn | Numerical Data'!$A:$A),_xlfn.XMATCH($A$1,'Talnagögn | Numerical Data'!$1:$1))/INDEX('Talnagögn | Numerical Data'!$1:$1048576,_xlfn.XMATCH($A361,'Talnagögn | Numerical Data'!$A:$A),_xlfn.XMATCH($B$2,'Talnagögn | Numerical Data'!$1:$1))-1</f>
        <v>2.0584177755914488</v>
      </c>
      <c r="L361" s="724" cm="1">
        <f t="array" ref="L361">INDEX('Talnagögn | Numerical Data'!$1:$1048576,_xlfn.XMATCH($A361,'Talnagögn | Numerical Data'!$A:$A),_xlfn.XMATCH($A$1,'Talnagögn | Numerical Data'!$1:$1))-INDEX('Talnagögn | Numerical Data'!$1:$1048576,_xlfn.XMATCH($A361,'Talnagögn | Numerical Data'!$A:$A),_xlfn.XMATCH($B$1,'Talnagögn | Numerical Data'!$1:$1))</f>
        <v>776.38379980906973</v>
      </c>
      <c r="M361" s="726" cm="1">
        <f t="array" ref="M361">INDEX('Talnagögn | Numerical Data'!$1:$1048576,_xlfn.XMATCH($A361,'Talnagögn | Numerical Data'!$A:$A),_xlfn.XMATCH($A$1,'Talnagögn | Numerical Data'!$1:$1))/INDEX('Talnagögn | Numerical Data'!$1:$1048576,_xlfn.XMATCH($A361,'Talnagögn | Numerical Data'!$A:$A),_xlfn.XMATCH($B$1,'Talnagögn | Numerical Data'!$1:$1))-1</f>
        <v>1.3293640545533147</v>
      </c>
      <c r="O361" s="713" t="str">
        <f>'Talnagögn | Numerical Data'!$D$77</f>
        <v>Álframleiðsla</v>
      </c>
      <c r="P361" s="724" cm="1">
        <f t="array" ref="P361">INDEX('Talnagögn | Numerical Data'!$1:$1048576,_xlfn.XMATCH($B361,'Talnagögn | Numerical Data'!$B:$B),_xlfn.XMATCH($B$4,'Talnagögn | Numerical Data'!$1:$1))-INDEX('Talnagögn | Numerical Data'!$1:$1048576,_xlfn.XMATCH($A361,'Talnagögn | Numerical Data'!$A:$A),_xlfn.XMATCH($B$2,'Talnagögn | Numerical Data'!$1:$1))</f>
        <v>982.37182082370032</v>
      </c>
      <c r="Q361" s="723" cm="1">
        <f t="array" ref="Q361">INDEX('Talnagögn | Numerical Data'!$1:$1048576,_xlfn.XMATCH($B361,'Talnagögn | Numerical Data'!$B:$B),_xlfn.XMATCH($B$4,'Talnagögn | Numerical Data'!$1:$1))/INDEX('Talnagögn | Numerical Data'!$1:$1048576,_xlfn.XMATCH($A361,'Talnagögn | Numerical Data'!$A:$A),_xlfn.XMATCH($B$2,'Talnagögn | Numerical Data'!$1:$1))-1</f>
        <v>2.2085274564632749</v>
      </c>
      <c r="R361" s="722" cm="1">
        <f t="array" ref="R361">INDEX('Talnagögn | Numerical Data'!$1:$1048576,_xlfn.XMATCH($B361,'Talnagögn | Numerical Data'!$B:$B),_xlfn.XMATCH($B$5,'Talnagögn | Numerical Data'!$1:$1))-INDEX('Talnagögn | Numerical Data'!$1:$1048576,_xlfn.XMATCH($A361,'Talnagögn | Numerical Data'!$A:$A),_xlfn.XMATCH($B$1,'Talnagögn | Numerical Data'!$1:$1))</f>
        <v>848.06472280738205</v>
      </c>
      <c r="S361" s="736" cm="1">
        <f t="array" ref="S361">INDEX('Talnagögn | Numerical Data'!$1:$1048576,_xlfn.XMATCH($B361,'Talnagögn | Numerical Data'!$B:$B),_xlfn.XMATCH($B$5,'Talnagögn | Numerical Data'!$1:$1))/INDEX('Talnagögn | Numerical Data'!$1:$1048576,_xlfn.XMATCH($A361,'Talnagögn | Numerical Data'!$A:$A),_xlfn.XMATCH($B$1,'Talnagögn | Numerical Data'!$1:$1))-1</f>
        <v>1.452099797435372</v>
      </c>
      <c r="T361" s="350"/>
      <c r="U361" s="350"/>
      <c r="V361" s="350"/>
      <c r="W361" s="350"/>
      <c r="X361" s="350"/>
      <c r="Y361" s="350"/>
      <c r="Z361" s="350"/>
      <c r="AA361" s="350"/>
      <c r="AB361" s="350"/>
      <c r="AC361" s="350"/>
      <c r="AD361" s="350"/>
      <c r="AE361" s="350"/>
      <c r="AF361" s="664"/>
      <c r="AI361" s="713" t="str">
        <f>'Talnagögn | Numerical Data'!$E$77</f>
        <v>Aluminium Production</v>
      </c>
      <c r="AJ361" s="722" cm="1">
        <f t="array" ref="AJ361">INDEX('Talnagögn | Numerical Data'!$1:$1048576,_xlfn.XMATCH($A361,'Talnagögn | Numerical Data'!$A:$A),_xlfn.XMATCH($A$1,'Talnagögn | Numerical Data'!$1:$1))</f>
        <v>1360.4102725798757</v>
      </c>
      <c r="AK361" s="723">
        <f>AJ361/$F$365</f>
        <v>0.67742104173834439</v>
      </c>
      <c r="AL361" s="724" cm="1">
        <f t="array" ref="AL361">INDEX('Talnagögn | Numerical Data'!$1:$1048576,_xlfn.XMATCH($A361,'Talnagögn | Numerical Data'!$A:$A),_xlfn.XMATCH($A$1,'Talnagögn | Numerical Data'!$1:$1))-INDEX('Talnagögn | Numerical Data'!$1:$1048576,_xlfn.XMATCH($A361,'Talnagögn | Numerical Data'!$A:$A),_xlfn.XMATCH($B$3,'Talnagögn | Numerical Data'!$1:$1))</f>
        <v>-42.239369088812055</v>
      </c>
      <c r="AM361" s="725" cm="1">
        <f t="array" ref="AM361">INDEX('Talnagögn | Numerical Data'!$1:$1048576,_xlfn.XMATCH($A361,'Talnagögn | Numerical Data'!$A:$A),_xlfn.XMATCH($A$1,'Talnagögn | Numerical Data'!$1:$1))/INDEX('Talnagögn | Numerical Data'!$1:$1048576,_xlfn.XMATCH($A361,'Talnagögn | Numerical Data'!$A:$A),_xlfn.XMATCH($B$3,'Talnagögn | Numerical Data'!$1:$1))-1</f>
        <v>-3.0113984158268603E-2</v>
      </c>
      <c r="AN361" s="724" cm="1">
        <f t="array" ref="AN361">INDEX('Talnagögn | Numerical Data'!$1:$1048576,_xlfn.XMATCH($A361,'Talnagögn | Numerical Data'!$A:$A),_xlfn.XMATCH($A$1,'Talnagögn | Numerical Data'!$1:$1))-INDEX('Talnagögn | Numerical Data'!$1:$1048576,_xlfn.XMATCH($A361,'Talnagögn | Numerical Data'!$A:$A),_xlfn.XMATCH($B$2,'Talnagögn | Numerical Data'!$1:$1))</f>
        <v>915.60175641278852</v>
      </c>
      <c r="AO361" s="723" cm="1">
        <f t="array" ref="AO361">INDEX('Talnagögn | Numerical Data'!$1:$1048576,_xlfn.XMATCH($A361,'Talnagögn | Numerical Data'!$A:$A),_xlfn.XMATCH($A$1,'Talnagögn | Numerical Data'!$1:$1))/INDEX('Talnagögn | Numerical Data'!$1:$1048576,_xlfn.XMATCH($A361,'Talnagögn | Numerical Data'!$A:$A),_xlfn.XMATCH($B$2,'Talnagögn | Numerical Data'!$1:$1))-1</f>
        <v>2.0584177755914488</v>
      </c>
      <c r="AP361" s="724" cm="1">
        <f t="array" ref="AP361">INDEX('Talnagögn | Numerical Data'!$1:$1048576,_xlfn.XMATCH($A361,'Talnagögn | Numerical Data'!$A:$A),_xlfn.XMATCH($A$1,'Talnagögn | Numerical Data'!$1:$1))-INDEX('Talnagögn | Numerical Data'!$1:$1048576,_xlfn.XMATCH($A361,'Talnagögn | Numerical Data'!$A:$A),_xlfn.XMATCH($B$1,'Talnagögn | Numerical Data'!$1:$1))</f>
        <v>776.38379980906973</v>
      </c>
      <c r="AQ361" s="726" cm="1">
        <f t="array" ref="AQ361">INDEX('Talnagögn | Numerical Data'!$1:$1048576,_xlfn.XMATCH($A361,'Talnagögn | Numerical Data'!$A:$A),_xlfn.XMATCH($A$1,'Talnagögn | Numerical Data'!$1:$1))/INDEX('Talnagögn | Numerical Data'!$1:$1048576,_xlfn.XMATCH($A361,'Talnagögn | Numerical Data'!$A:$A),_xlfn.XMATCH($B$1,'Talnagögn | Numerical Data'!$1:$1))-1</f>
        <v>1.3293640545533147</v>
      </c>
      <c r="AS361" s="713" t="str">
        <f>'Talnagögn | Numerical Data'!$E$77</f>
        <v>Aluminium Production</v>
      </c>
      <c r="AT361" s="724" cm="1">
        <f t="array" ref="AT361">INDEX('Talnagögn | Numerical Data'!$1:$1048576,_xlfn.XMATCH($B361,'Talnagögn | Numerical Data'!$B:$B),_xlfn.XMATCH($B$4,'Talnagögn | Numerical Data'!$1:$1))-INDEX('Talnagögn | Numerical Data'!$1:$1048576,_xlfn.XMATCH($A361,'Talnagögn | Numerical Data'!$A:$A),_xlfn.XMATCH($B$2,'Talnagögn | Numerical Data'!$1:$1))</f>
        <v>982.37182082370032</v>
      </c>
      <c r="AU361" s="723" cm="1">
        <f t="array" ref="AU361">INDEX('Talnagögn | Numerical Data'!$1:$1048576,_xlfn.XMATCH($B361,'Talnagögn | Numerical Data'!$B:$B),_xlfn.XMATCH($B$4,'Talnagögn | Numerical Data'!$1:$1))/INDEX('Talnagögn | Numerical Data'!$1:$1048576,_xlfn.XMATCH($A361,'Talnagögn | Numerical Data'!$A:$A),_xlfn.XMATCH($B$2,'Talnagögn | Numerical Data'!$1:$1))-1</f>
        <v>2.2085274564632749</v>
      </c>
      <c r="AV361" s="722" cm="1">
        <f t="array" ref="AV361">INDEX('Talnagögn | Numerical Data'!$1:$1048576,_xlfn.XMATCH($B361,'Talnagögn | Numerical Data'!$B:$B),_xlfn.XMATCH($B$5,'Talnagögn | Numerical Data'!$1:$1))-INDEX('Talnagögn | Numerical Data'!$1:$1048576,_xlfn.XMATCH($A361,'Talnagögn | Numerical Data'!$A:$A),_xlfn.XMATCH($B$1,'Talnagögn | Numerical Data'!$1:$1))</f>
        <v>848.06472280738205</v>
      </c>
      <c r="AW361" s="736" cm="1">
        <f t="array" ref="AW361">INDEX('Talnagögn | Numerical Data'!$1:$1048576,_xlfn.XMATCH($B361,'Talnagögn | Numerical Data'!$B:$B),_xlfn.XMATCH($B$5,'Talnagögn | Numerical Data'!$1:$1))/INDEX('Talnagögn | Numerical Data'!$1:$1048576,_xlfn.XMATCH($A361,'Talnagögn | Numerical Data'!$A:$A),_xlfn.XMATCH($B$1,'Talnagögn | Numerical Data'!$1:$1))-1</f>
        <v>1.452099797435372</v>
      </c>
      <c r="AX361" s="350"/>
      <c r="AY361" s="350"/>
      <c r="AZ361" s="350"/>
      <c r="BA361" s="350"/>
      <c r="BB361" s="350"/>
      <c r="BC361" s="350"/>
    </row>
    <row r="362" spans="1:56" s="37" customFormat="1" ht="21" customHeight="1" x14ac:dyDescent="0.4">
      <c r="A362" s="47" t="s">
        <v>212</v>
      </c>
      <c r="B362" s="47" t="s">
        <v>266</v>
      </c>
      <c r="C362" s="47" t="s">
        <v>272</v>
      </c>
      <c r="D362" s="225" t="s">
        <v>45</v>
      </c>
      <c r="E362" s="714" t="str">
        <f>'Talnagögn | Numerical Data'!$D$78</f>
        <v>Kísil- og kísilmálmframleiðsla</v>
      </c>
      <c r="F362" s="724" cm="1">
        <f t="array" ref="F362">INDEX('Talnagögn | Numerical Data'!$1:$1048576,_xlfn.XMATCH($A362,'Talnagögn | Numerical Data'!$A:$A),_xlfn.XMATCH($A$1,'Talnagögn | Numerical Data'!$1:$1))</f>
        <v>527.31915978550001</v>
      </c>
      <c r="G362" s="727">
        <f>F362/$F$365</f>
        <v>0.26258041544559718</v>
      </c>
      <c r="H362" s="724" cm="1">
        <f t="array" ref="H362">INDEX('Talnagögn | Numerical Data'!$1:$1048576,_xlfn.XMATCH($A362,'Talnagögn | Numerical Data'!$A:$A),_xlfn.XMATCH($A$1,'Talnagögn | Numerical Data'!$1:$1))-INDEX('Talnagögn | Numerical Data'!$1:$1048576,_xlfn.XMATCH($A362,'Talnagögn | Numerical Data'!$A:$A),_xlfn.XMATCH($B$3,'Talnagögn | Numerical Data'!$1:$1))</f>
        <v>119.11485504318347</v>
      </c>
      <c r="I362" s="727" cm="1">
        <f t="array" ref="I362">INDEX('Talnagögn | Numerical Data'!$1:$1048576,_xlfn.XMATCH($A362,'Talnagögn | Numerical Data'!$A:$A),_xlfn.XMATCH($A$1,'Talnagögn | Numerical Data'!$1:$1))/INDEX('Talnagögn | Numerical Data'!$1:$1048576,_xlfn.XMATCH($A362,'Talnagögn | Numerical Data'!$A:$A),_xlfn.XMATCH($B$3,'Talnagögn | Numerical Data'!$1:$1))-1</f>
        <v>0.29180205514583202</v>
      </c>
      <c r="J362" s="724" cm="1">
        <f t="array" ref="J362">INDEX('Talnagögn | Numerical Data'!$1:$1048576,_xlfn.XMATCH($A362,'Talnagögn | Numerical Data'!$A:$A),_xlfn.XMATCH($A$1,'Talnagögn | Numerical Data'!$1:$1))-INDEX('Talnagögn | Numerical Data'!$1:$1048576,_xlfn.XMATCH($A362,'Talnagögn | Numerical Data'!$A:$A),_xlfn.XMATCH($B$2,'Talnagögn | Numerical Data'!$1:$1))</f>
        <v>147.37626577909998</v>
      </c>
      <c r="K362" s="727" cm="1">
        <f t="array" ref="K362">INDEX('Talnagögn | Numerical Data'!$1:$1048576,_xlfn.XMATCH($A362,'Talnagögn | Numerical Data'!$A:$A),_xlfn.XMATCH($A$1,'Talnagögn | Numerical Data'!$1:$1))/INDEX('Talnagögn | Numerical Data'!$1:$1048576,_xlfn.XMATCH($A362,'Talnagögn | Numerical Data'!$A:$A),_xlfn.XMATCH($B$2,'Talnagögn | Numerical Data'!$1:$1))-1</f>
        <v>0.38789057014609529</v>
      </c>
      <c r="L362" s="724" cm="1">
        <f t="array" ref="L362">INDEX('Talnagögn | Numerical Data'!$1:$1048576,_xlfn.XMATCH($A362,'Talnagögn | Numerical Data'!$A:$A),_xlfn.XMATCH($A$1,'Talnagögn | Numerical Data'!$1:$1))-INDEX('Talnagögn | Numerical Data'!$1:$1048576,_xlfn.XMATCH($A362,'Talnagögn | Numerical Data'!$A:$A),_xlfn.XMATCH($B$1,'Talnagögn | Numerical Data'!$1:$1))</f>
        <v>316.76443807883334</v>
      </c>
      <c r="M362" s="726" cm="1">
        <f t="array" ref="M362">INDEX('Talnagögn | Numerical Data'!$1:$1048576,_xlfn.XMATCH($A362,'Talnagögn | Numerical Data'!$A:$A),_xlfn.XMATCH($A$1,'Talnagögn | Numerical Data'!$1:$1))/INDEX('Talnagögn | Numerical Data'!$1:$1048576,_xlfn.XMATCH($A362,'Talnagögn | Numerical Data'!$A:$A),_xlfn.XMATCH($B$1,'Talnagögn | Numerical Data'!$1:$1))-1</f>
        <v>1.504428091240491</v>
      </c>
      <c r="O362" s="714" t="str">
        <f>'Talnagögn | Numerical Data'!$D$78</f>
        <v>Kísil- og kísilmálmframleiðsla</v>
      </c>
      <c r="P362" s="724" cm="1">
        <f t="array" ref="P362">INDEX('Talnagögn | Numerical Data'!$1:$1048576,_xlfn.XMATCH($B362,'Talnagögn | Numerical Data'!$B:$B),_xlfn.XMATCH($B$4,'Talnagögn | Numerical Data'!$1:$1))-INDEX('Talnagögn | Numerical Data'!$1:$1048576,_xlfn.XMATCH($A362,'Talnagögn | Numerical Data'!$A:$A),_xlfn.XMATCH($B$2,'Talnagögn | Numerical Data'!$1:$1))</f>
        <v>128.24640032687836</v>
      </c>
      <c r="Q362" s="727" cm="1">
        <f t="array" ref="Q362">INDEX('Talnagögn | Numerical Data'!$1:$1048576,_xlfn.XMATCH($B362,'Talnagögn | Numerical Data'!$B:$B),_xlfn.XMATCH($B$4,'Talnagögn | Numerical Data'!$1:$1))/INDEX('Talnagögn | Numerical Data'!$1:$1048576,_xlfn.XMATCH($A362,'Talnagögn | Numerical Data'!$A:$A),_xlfn.XMATCH($B$2,'Talnagögn | Numerical Data'!$1:$1))-1</f>
        <v>0.33754125251443212</v>
      </c>
      <c r="R362" s="724" cm="1">
        <f t="array" ref="R362">INDEX('Talnagögn | Numerical Data'!$1:$1048576,_xlfn.XMATCH($B362,'Talnagögn | Numerical Data'!$B:$B),_xlfn.XMATCH($B$5,'Talnagögn | Numerical Data'!$1:$1))-INDEX('Talnagögn | Numerical Data'!$1:$1048576,_xlfn.XMATCH($A362,'Talnagögn | Numerical Data'!$A:$A),_xlfn.XMATCH($B$1,'Talnagögn | Numerical Data'!$1:$1))</f>
        <v>297.63457262661171</v>
      </c>
      <c r="S362" s="726" cm="1">
        <f t="array" ref="S362">INDEX('Talnagögn | Numerical Data'!$1:$1048576,_xlfn.XMATCH($B362,'Talnagögn | Numerical Data'!$B:$B),_xlfn.XMATCH($B$5,'Talnagögn | Numerical Data'!$1:$1))/INDEX('Talnagögn | Numerical Data'!$1:$1048576,_xlfn.XMATCH($A362,'Talnagögn | Numerical Data'!$A:$A),_xlfn.XMATCH($B$1,'Talnagögn | Numerical Data'!$1:$1))-1</f>
        <v>1.4135734891818763</v>
      </c>
      <c r="T362" s="350"/>
      <c r="U362" s="350"/>
      <c r="V362" s="350"/>
      <c r="W362" s="350"/>
      <c r="X362" s="350"/>
      <c r="Y362" s="350"/>
      <c r="Z362" s="350"/>
      <c r="AA362" s="350"/>
      <c r="AB362" s="350"/>
      <c r="AC362" s="350"/>
      <c r="AD362" s="350"/>
      <c r="AE362" s="350"/>
      <c r="AF362" s="664"/>
      <c r="AI362" s="714" t="str">
        <f>'Talnagögn | Numerical Data'!$E$78</f>
        <v>Ferrosilicon and Silicon Metal Production</v>
      </c>
      <c r="AJ362" s="724" cm="1">
        <f t="array" ref="AJ362">INDEX('Talnagögn | Numerical Data'!$1:$1048576,_xlfn.XMATCH($A362,'Talnagögn | Numerical Data'!$A:$A),_xlfn.XMATCH($A$1,'Talnagögn | Numerical Data'!$1:$1))</f>
        <v>527.31915978550001</v>
      </c>
      <c r="AK362" s="727">
        <f>AJ362/$F$365</f>
        <v>0.26258041544559718</v>
      </c>
      <c r="AL362" s="724" cm="1">
        <f t="array" ref="AL362">INDEX('Talnagögn | Numerical Data'!$1:$1048576,_xlfn.XMATCH($A362,'Talnagögn | Numerical Data'!$A:$A),_xlfn.XMATCH($A$1,'Talnagögn | Numerical Data'!$1:$1))-INDEX('Talnagögn | Numerical Data'!$1:$1048576,_xlfn.XMATCH($A362,'Talnagögn | Numerical Data'!$A:$A),_xlfn.XMATCH($B$3,'Talnagögn | Numerical Data'!$1:$1))</f>
        <v>119.11485504318347</v>
      </c>
      <c r="AM362" s="727" cm="1">
        <f t="array" ref="AM362">INDEX('Talnagögn | Numerical Data'!$1:$1048576,_xlfn.XMATCH($A362,'Talnagögn | Numerical Data'!$A:$A),_xlfn.XMATCH($A$1,'Talnagögn | Numerical Data'!$1:$1))/INDEX('Talnagögn | Numerical Data'!$1:$1048576,_xlfn.XMATCH($A362,'Talnagögn | Numerical Data'!$A:$A),_xlfn.XMATCH($B$3,'Talnagögn | Numerical Data'!$1:$1))-1</f>
        <v>0.29180205514583202</v>
      </c>
      <c r="AN362" s="724" cm="1">
        <f t="array" ref="AN362">INDEX('Talnagögn | Numerical Data'!$1:$1048576,_xlfn.XMATCH($A362,'Talnagögn | Numerical Data'!$A:$A),_xlfn.XMATCH($A$1,'Talnagögn | Numerical Data'!$1:$1))-INDEX('Talnagögn | Numerical Data'!$1:$1048576,_xlfn.XMATCH($A362,'Talnagögn | Numerical Data'!$A:$A),_xlfn.XMATCH($B$2,'Talnagögn | Numerical Data'!$1:$1))</f>
        <v>147.37626577909998</v>
      </c>
      <c r="AO362" s="727" cm="1">
        <f t="array" ref="AO362">INDEX('Talnagögn | Numerical Data'!$1:$1048576,_xlfn.XMATCH($A362,'Talnagögn | Numerical Data'!$A:$A),_xlfn.XMATCH($A$1,'Talnagögn | Numerical Data'!$1:$1))/INDEX('Talnagögn | Numerical Data'!$1:$1048576,_xlfn.XMATCH($A362,'Talnagögn | Numerical Data'!$A:$A),_xlfn.XMATCH($B$2,'Talnagögn | Numerical Data'!$1:$1))-1</f>
        <v>0.38789057014609529</v>
      </c>
      <c r="AP362" s="724" cm="1">
        <f t="array" ref="AP362">INDEX('Talnagögn | Numerical Data'!$1:$1048576,_xlfn.XMATCH($A362,'Talnagögn | Numerical Data'!$A:$A),_xlfn.XMATCH($A$1,'Talnagögn | Numerical Data'!$1:$1))-INDEX('Talnagögn | Numerical Data'!$1:$1048576,_xlfn.XMATCH($A362,'Talnagögn | Numerical Data'!$A:$A),_xlfn.XMATCH($B$1,'Talnagögn | Numerical Data'!$1:$1))</f>
        <v>316.76443807883334</v>
      </c>
      <c r="AQ362" s="726" cm="1">
        <f t="array" ref="AQ362">INDEX('Talnagögn | Numerical Data'!$1:$1048576,_xlfn.XMATCH($A362,'Talnagögn | Numerical Data'!$A:$A),_xlfn.XMATCH($A$1,'Talnagögn | Numerical Data'!$1:$1))/INDEX('Talnagögn | Numerical Data'!$1:$1048576,_xlfn.XMATCH($A362,'Talnagögn | Numerical Data'!$A:$A),_xlfn.XMATCH($B$1,'Talnagögn | Numerical Data'!$1:$1))-1</f>
        <v>1.504428091240491</v>
      </c>
      <c r="AS362" s="714" t="str">
        <f>'Talnagögn | Numerical Data'!$E$78</f>
        <v>Ferrosilicon and Silicon Metal Production</v>
      </c>
      <c r="AT362" s="724" cm="1">
        <f t="array" ref="AT362">INDEX('Talnagögn | Numerical Data'!$1:$1048576,_xlfn.XMATCH($B362,'Talnagögn | Numerical Data'!$B:$B),_xlfn.XMATCH($B$4,'Talnagögn | Numerical Data'!$1:$1))-INDEX('Talnagögn | Numerical Data'!$1:$1048576,_xlfn.XMATCH($A362,'Talnagögn | Numerical Data'!$A:$A),_xlfn.XMATCH($B$2,'Talnagögn | Numerical Data'!$1:$1))</f>
        <v>128.24640032687836</v>
      </c>
      <c r="AU362" s="727" cm="1">
        <f t="array" ref="AU362">INDEX('Talnagögn | Numerical Data'!$1:$1048576,_xlfn.XMATCH($B362,'Talnagögn | Numerical Data'!$B:$B),_xlfn.XMATCH($B$4,'Talnagögn | Numerical Data'!$1:$1))/INDEX('Talnagögn | Numerical Data'!$1:$1048576,_xlfn.XMATCH($A362,'Talnagögn | Numerical Data'!$A:$A),_xlfn.XMATCH($B$2,'Talnagögn | Numerical Data'!$1:$1))-1</f>
        <v>0.33754125251443212</v>
      </c>
      <c r="AV362" s="724" cm="1">
        <f t="array" ref="AV362">INDEX('Talnagögn | Numerical Data'!$1:$1048576,_xlfn.XMATCH($B362,'Talnagögn | Numerical Data'!$B:$B),_xlfn.XMATCH($B$5,'Talnagögn | Numerical Data'!$1:$1))-INDEX('Talnagögn | Numerical Data'!$1:$1048576,_xlfn.XMATCH($A362,'Talnagögn | Numerical Data'!$A:$A),_xlfn.XMATCH($B$1,'Talnagögn | Numerical Data'!$1:$1))</f>
        <v>297.63457262661171</v>
      </c>
      <c r="AW362" s="726" cm="1">
        <f t="array" ref="AW362">INDEX('Talnagögn | Numerical Data'!$1:$1048576,_xlfn.XMATCH($B362,'Talnagögn | Numerical Data'!$B:$B),_xlfn.XMATCH($B$5,'Talnagögn | Numerical Data'!$1:$1))/INDEX('Talnagögn | Numerical Data'!$1:$1048576,_xlfn.XMATCH($A362,'Talnagögn | Numerical Data'!$A:$A),_xlfn.XMATCH($B$1,'Talnagögn | Numerical Data'!$1:$1))-1</f>
        <v>1.4135734891818763</v>
      </c>
      <c r="AX362" s="350"/>
      <c r="AY362" s="350"/>
      <c r="AZ362" s="350"/>
      <c r="BA362" s="350"/>
      <c r="BB362" s="350"/>
      <c r="BC362" s="350"/>
    </row>
    <row r="363" spans="1:56" s="37" customFormat="1" ht="21" customHeight="1" x14ac:dyDescent="0.4">
      <c r="A363" s="47" t="s">
        <v>57</v>
      </c>
      <c r="B363" s="47" t="s">
        <v>284</v>
      </c>
      <c r="C363" s="47" t="s">
        <v>286</v>
      </c>
      <c r="D363" s="225" t="s">
        <v>45</v>
      </c>
      <c r="E363" s="714" t="str">
        <f>'Talnagögn | Numerical Data'!$D$79</f>
        <v>F-gös (m.a. kælimiðlar)</v>
      </c>
      <c r="F363" s="724" cm="1">
        <f t="array" ref="F363">INDEX('Talnagögn | Numerical Data'!$1:$1048576,_xlfn.XMATCH($A363,'Talnagögn | Numerical Data'!$A:$A),_xlfn.XMATCH($A$1,'Talnagögn | Numerical Data'!$1:$1))</f>
        <v>107.78462088442339</v>
      </c>
      <c r="G363" s="728">
        <f>F363/$F$365</f>
        <v>5.3671728032773681E-2</v>
      </c>
      <c r="H363" s="724" cm="1">
        <f t="array" ref="H363">INDEX('Talnagögn | Numerical Data'!$1:$1048576,_xlfn.XMATCH($A363,'Talnagögn | Numerical Data'!$A:$A),_xlfn.XMATCH($A$1,'Talnagögn | Numerical Data'!$1:$1))-INDEX('Talnagögn | Numerical Data'!$1:$1048576,_xlfn.XMATCH($A363,'Talnagögn | Numerical Data'!$A:$A),_xlfn.XMATCH($B$3,'Talnagögn | Numerical Data'!$1:$1))</f>
        <v>-16.796422823941626</v>
      </c>
      <c r="I363" s="727" cm="1">
        <f t="array" ref="I363">INDEX('Talnagögn | Numerical Data'!$1:$1048576,_xlfn.XMATCH($A363,'Talnagögn | Numerical Data'!$A:$A),_xlfn.XMATCH($A$1,'Talnagögn | Numerical Data'!$1:$1))/INDEX('Talnagögn | Numerical Data'!$1:$1048576,_xlfn.XMATCH($A363,'Talnagögn | Numerical Data'!$A:$A),_xlfn.XMATCH($B$3,'Talnagögn | Numerical Data'!$1:$1))-1</f>
        <v>-0.13482326302596093</v>
      </c>
      <c r="J363" s="724" cm="1">
        <f t="array" ref="J363">INDEX('Talnagögn | Numerical Data'!$1:$1048576,_xlfn.XMATCH($A363,'Talnagögn | Numerical Data'!$A:$A),_xlfn.XMATCH($A$1,'Talnagögn | Numerical Data'!$1:$1))-INDEX('Talnagögn | Numerical Data'!$1:$1048576,_xlfn.XMATCH($A363,'Talnagögn | Numerical Data'!$A:$A),_xlfn.XMATCH($B$2,'Talnagögn | Numerical Data'!$1:$1))</f>
        <v>50.609971941778191</v>
      </c>
      <c r="K363" s="727" cm="1">
        <f t="array" ref="K363">INDEX('Talnagögn | Numerical Data'!$1:$1048576,_xlfn.XMATCH($A363,'Talnagögn | Numerical Data'!$A:$A),_xlfn.XMATCH($A$1,'Talnagögn | Numerical Data'!$1:$1))/INDEX('Talnagögn | Numerical Data'!$1:$1048576,_xlfn.XMATCH($A363,'Talnagögn | Numerical Data'!$A:$A),_xlfn.XMATCH($B$2,'Talnagögn | Numerical Data'!$1:$1))-1</f>
        <v>0.88518203220709979</v>
      </c>
      <c r="L363" s="724" cm="1">
        <f t="array" ref="L363">INDEX('Talnagögn | Numerical Data'!$1:$1048576,_xlfn.XMATCH($A363,'Talnagögn | Numerical Data'!$A:$A),_xlfn.XMATCH($A$1,'Talnagögn | Numerical Data'!$1:$1))-INDEX('Talnagögn | Numerical Data'!$1:$1048576,_xlfn.XMATCH($A363,'Talnagögn | Numerical Data'!$A:$A),_xlfn.XMATCH($B$1,'Talnagögn | Numerical Data'!$1:$1))</f>
        <v>107.15518664720291</v>
      </c>
      <c r="M363" s="726" cm="1">
        <f t="array" ref="M363">INDEX('Talnagögn | Numerical Data'!$1:$1048576,_xlfn.XMATCH($A363,'Talnagögn | Numerical Data'!$A:$A),_xlfn.XMATCH($A$1,'Talnagögn | Numerical Data'!$1:$1))/INDEX('Talnagögn | Numerical Data'!$1:$1048576,_xlfn.XMATCH($A363,'Talnagögn | Numerical Data'!$A:$A),_xlfn.XMATCH($B$1,'Talnagögn | Numerical Data'!$1:$1))-1</f>
        <v>170.24047995925596</v>
      </c>
      <c r="O363" s="714" t="str">
        <f>'Talnagögn | Numerical Data'!$D$79</f>
        <v>F-gös (m.a. kælimiðlar)</v>
      </c>
      <c r="P363" s="724" cm="1">
        <f t="array" ref="P363">INDEX('Talnagögn | Numerical Data'!$1:$1048576,_xlfn.XMATCH($B363,'Talnagögn | Numerical Data'!$B:$B),_xlfn.XMATCH($B$4,'Talnagögn | Numerical Data'!$1:$1))-INDEX('Talnagögn | Numerical Data'!$1:$1048576,_xlfn.XMATCH($A363,'Talnagögn | Numerical Data'!$A:$A),_xlfn.XMATCH($B$2,'Talnagögn | Numerical Data'!$1:$1))</f>
        <v>-21.962834109323367</v>
      </c>
      <c r="Q363" s="727" cm="1">
        <f t="array" ref="Q363">INDEX('Talnagögn | Numerical Data'!$1:$1048576,_xlfn.XMATCH($B363,'Talnagögn | Numerical Data'!$B:$B),_xlfn.XMATCH($B$4,'Talnagögn | Numerical Data'!$1:$1))/INDEX('Talnagögn | Numerical Data'!$1:$1048576,_xlfn.XMATCH($A363,'Talnagögn | Numerical Data'!$A:$A),_xlfn.XMATCH($B$2,'Talnagögn | Numerical Data'!$1:$1))-1</f>
        <v>-0.38413588042062841</v>
      </c>
      <c r="R363" s="724" cm="1">
        <f t="array" ref="R363">INDEX('Talnagögn | Numerical Data'!$1:$1048576,_xlfn.XMATCH($B363,'Talnagögn | Numerical Data'!$B:$B),_xlfn.XMATCH($B$5,'Talnagögn | Numerical Data'!$1:$1))-INDEX('Talnagögn | Numerical Data'!$1:$1048576,_xlfn.XMATCH($A363,'Talnagögn | Numerical Data'!$A:$A),_xlfn.XMATCH($B$1,'Talnagögn | Numerical Data'!$1:$1))</f>
        <v>10.49183117265825</v>
      </c>
      <c r="S363" s="726" cm="1">
        <f t="array" ref="S363">INDEX('Talnagögn | Numerical Data'!$1:$1048576,_xlfn.XMATCH($B363,'Talnagögn | Numerical Data'!$B:$B),_xlfn.XMATCH($B$5,'Talnagögn | Numerical Data'!$1:$1))/INDEX('Talnagögn | Numerical Data'!$1:$1048576,_xlfn.XMATCH($A363,'Talnagögn | Numerical Data'!$A:$A),_xlfn.XMATCH($B$1,'Talnagögn | Numerical Data'!$1:$1))-1</f>
        <v>16.668669341834864</v>
      </c>
      <c r="T363" s="350"/>
      <c r="U363" s="350"/>
      <c r="V363" s="350"/>
      <c r="W363" s="350"/>
      <c r="X363" s="350"/>
      <c r="Y363" s="350"/>
      <c r="Z363" s="350"/>
      <c r="AA363" s="350"/>
      <c r="AB363" s="350"/>
      <c r="AC363" s="350"/>
      <c r="AD363" s="350"/>
      <c r="AE363" s="350"/>
      <c r="AF363" s="664"/>
      <c r="AI363" s="714" t="str">
        <f>'Talnagögn | Numerical Data'!$E$79</f>
        <v>F-Gases</v>
      </c>
      <c r="AJ363" s="724" cm="1">
        <f t="array" ref="AJ363">INDEX('Talnagögn | Numerical Data'!$1:$1048576,_xlfn.XMATCH($A363,'Talnagögn | Numerical Data'!$A:$A),_xlfn.XMATCH($A$1,'Talnagögn | Numerical Data'!$1:$1))</f>
        <v>107.78462088442339</v>
      </c>
      <c r="AK363" s="728">
        <f>AJ363/$F$365</f>
        <v>5.3671728032773681E-2</v>
      </c>
      <c r="AL363" s="729" cm="1">
        <f t="array" ref="AL363">INDEX('Talnagögn | Numerical Data'!$1:$1048576,_xlfn.XMATCH($A363,'Talnagögn | Numerical Data'!$A:$A),_xlfn.XMATCH($A$1,'Talnagögn | Numerical Data'!$1:$1))-INDEX('Talnagögn | Numerical Data'!$1:$1048576,_xlfn.XMATCH($A363,'Talnagögn | Numerical Data'!$A:$A),_xlfn.XMATCH($B$3,'Talnagögn | Numerical Data'!$1:$1))</f>
        <v>-16.796422823941626</v>
      </c>
      <c r="AM363" s="727" cm="1">
        <f t="array" ref="AM363">INDEX('Talnagögn | Numerical Data'!$1:$1048576,_xlfn.XMATCH($A363,'Talnagögn | Numerical Data'!$A:$A),_xlfn.XMATCH($A$1,'Talnagögn | Numerical Data'!$1:$1))/INDEX('Talnagögn | Numerical Data'!$1:$1048576,_xlfn.XMATCH($A363,'Talnagögn | Numerical Data'!$A:$A),_xlfn.XMATCH($B$3,'Talnagögn | Numerical Data'!$1:$1))-1</f>
        <v>-0.13482326302596093</v>
      </c>
      <c r="AN363" s="724" cm="1">
        <f t="array" ref="AN363">INDEX('Talnagögn | Numerical Data'!$1:$1048576,_xlfn.XMATCH($A363,'Talnagögn | Numerical Data'!$A:$A),_xlfn.XMATCH($A$1,'Talnagögn | Numerical Data'!$1:$1))-INDEX('Talnagögn | Numerical Data'!$1:$1048576,_xlfn.XMATCH($A363,'Talnagögn | Numerical Data'!$A:$A),_xlfn.XMATCH($B$2,'Talnagögn | Numerical Data'!$1:$1))</f>
        <v>50.609971941778191</v>
      </c>
      <c r="AO363" s="727" cm="1">
        <f t="array" ref="AO363">INDEX('Talnagögn | Numerical Data'!$1:$1048576,_xlfn.XMATCH($A363,'Talnagögn | Numerical Data'!$A:$A),_xlfn.XMATCH($A$1,'Talnagögn | Numerical Data'!$1:$1))/INDEX('Talnagögn | Numerical Data'!$1:$1048576,_xlfn.XMATCH($A363,'Talnagögn | Numerical Data'!$A:$A),_xlfn.XMATCH($B$2,'Talnagögn | Numerical Data'!$1:$1))-1</f>
        <v>0.88518203220709979</v>
      </c>
      <c r="AP363" s="724" cm="1">
        <f t="array" ref="AP363">INDEX('Talnagögn | Numerical Data'!$1:$1048576,_xlfn.XMATCH($A363,'Talnagögn | Numerical Data'!$A:$A),_xlfn.XMATCH($A$1,'Talnagögn | Numerical Data'!$1:$1))-INDEX('Talnagögn | Numerical Data'!$1:$1048576,_xlfn.XMATCH($A363,'Talnagögn | Numerical Data'!$A:$A),_xlfn.XMATCH($B$1,'Talnagögn | Numerical Data'!$1:$1))</f>
        <v>107.15518664720291</v>
      </c>
      <c r="AQ363" s="726" cm="1">
        <f t="array" ref="AQ363">INDEX('Talnagögn | Numerical Data'!$1:$1048576,_xlfn.XMATCH($A363,'Talnagögn | Numerical Data'!$A:$A),_xlfn.XMATCH($A$1,'Talnagögn | Numerical Data'!$1:$1))/INDEX('Talnagögn | Numerical Data'!$1:$1048576,_xlfn.XMATCH($A363,'Talnagögn | Numerical Data'!$A:$A),_xlfn.XMATCH($B$1,'Talnagögn | Numerical Data'!$1:$1))-1</f>
        <v>170.24047995925596</v>
      </c>
      <c r="AS363" s="714" t="str">
        <f>'Talnagögn | Numerical Data'!$E$79</f>
        <v>F-Gases</v>
      </c>
      <c r="AT363" s="724" cm="1">
        <f t="array" ref="AT363">INDEX('Talnagögn | Numerical Data'!$1:$1048576,_xlfn.XMATCH($B363,'Talnagögn | Numerical Data'!$B:$B),_xlfn.XMATCH($B$4,'Talnagögn | Numerical Data'!$1:$1))-INDEX('Talnagögn | Numerical Data'!$1:$1048576,_xlfn.XMATCH($A363,'Talnagögn | Numerical Data'!$A:$A),_xlfn.XMATCH($B$2,'Talnagögn | Numerical Data'!$1:$1))</f>
        <v>-21.962834109323367</v>
      </c>
      <c r="AU363" s="727" cm="1">
        <f t="array" ref="AU363">INDEX('Talnagögn | Numerical Data'!$1:$1048576,_xlfn.XMATCH($B363,'Talnagögn | Numerical Data'!$B:$B),_xlfn.XMATCH($B$4,'Talnagögn | Numerical Data'!$1:$1))/INDEX('Talnagögn | Numerical Data'!$1:$1048576,_xlfn.XMATCH($A363,'Talnagögn | Numerical Data'!$A:$A),_xlfn.XMATCH($B$2,'Talnagögn | Numerical Data'!$1:$1))-1</f>
        <v>-0.38413588042062841</v>
      </c>
      <c r="AV363" s="724" cm="1">
        <f t="array" ref="AV363">INDEX('Talnagögn | Numerical Data'!$1:$1048576,_xlfn.XMATCH($B363,'Talnagögn | Numerical Data'!$B:$B),_xlfn.XMATCH($B$5,'Talnagögn | Numerical Data'!$1:$1))-INDEX('Talnagögn | Numerical Data'!$1:$1048576,_xlfn.XMATCH($A363,'Talnagögn | Numerical Data'!$A:$A),_xlfn.XMATCH($B$1,'Talnagögn | Numerical Data'!$1:$1))</f>
        <v>10.49183117265825</v>
      </c>
      <c r="AW363" s="726" cm="1">
        <f t="array" ref="AW363">INDEX('Talnagögn | Numerical Data'!$1:$1048576,_xlfn.XMATCH($B363,'Talnagögn | Numerical Data'!$B:$B),_xlfn.XMATCH($B$5,'Talnagögn | Numerical Data'!$1:$1))/INDEX('Talnagögn | Numerical Data'!$1:$1048576,_xlfn.XMATCH($A363,'Talnagögn | Numerical Data'!$A:$A),_xlfn.XMATCH($B$1,'Talnagögn | Numerical Data'!$1:$1))-1</f>
        <v>16.668669341834864</v>
      </c>
      <c r="AX363" s="350"/>
      <c r="AY363" s="350"/>
      <c r="AZ363" s="350"/>
      <c r="BA363" s="350"/>
      <c r="BB363" s="350"/>
      <c r="BC363" s="350"/>
    </row>
    <row r="364" spans="1:56" s="37" customFormat="1" ht="21" customHeight="1" x14ac:dyDescent="0.4">
      <c r="A364" s="224" t="s">
        <v>98</v>
      </c>
      <c r="B364" s="47" t="s">
        <v>285</v>
      </c>
      <c r="C364" s="47" t="s">
        <v>287</v>
      </c>
      <c r="D364" s="225" t="s">
        <v>45</v>
      </c>
      <c r="E364" s="715" t="s">
        <v>23</v>
      </c>
      <c r="F364" s="730" cm="1">
        <f t="array" ref="F364">INDEX('Talnagögn | Numerical Data'!$1:$1048576,_xlfn.XMATCH($A364,'Talnagögn | Numerical Data'!$A:$A),_xlfn.XMATCH($A$1,'Talnagögn | Numerical Data'!$1:$1))</f>
        <v>12.705634005409333</v>
      </c>
      <c r="G364" s="731">
        <f>F364/$F$365</f>
        <v>6.326814783284551E-3</v>
      </c>
      <c r="H364" s="732" cm="1">
        <f t="array" ref="H364">INDEX('Talnagögn | Numerical Data'!$1:$1048576,_xlfn.XMATCH($A364,'Talnagögn | Numerical Data'!$A:$A),_xlfn.XMATCH($A$1,'Talnagögn | Numerical Data'!$1:$1))-INDEX('Talnagögn | Numerical Data'!$1:$1048576,_xlfn.XMATCH($A364,'Talnagögn | Numerical Data'!$A:$A),_xlfn.XMATCH($B$3,'Talnagögn | Numerical Data'!$1:$1))</f>
        <v>0.14281743927840118</v>
      </c>
      <c r="I364" s="733" cm="1">
        <f t="array" ref="I364">INDEX('Talnagögn | Numerical Data'!$1:$1048576,_xlfn.XMATCH($A364,'Talnagögn | Numerical Data'!$A:$A),_xlfn.XMATCH($A$1,'Talnagögn | Numerical Data'!$1:$1))/INDEX('Talnagögn | Numerical Data'!$1:$1048576,_xlfn.XMATCH($A364,'Talnagögn | Numerical Data'!$A:$A),_xlfn.XMATCH($B$3,'Talnagögn | Numerical Data'!$1:$1))-1</f>
        <v>1.1368265908095365E-2</v>
      </c>
      <c r="J364" s="730" cm="1">
        <f t="array" ref="J364">INDEX('Talnagögn | Numerical Data'!$1:$1048576,_xlfn.XMATCH($A364,'Talnagögn | Numerical Data'!$A:$A),_xlfn.XMATCH($A$1,'Talnagögn | Numerical Data'!$1:$1))-INDEX('Talnagögn | Numerical Data'!$1:$1048576,_xlfn.XMATCH($A364,'Talnagögn | Numerical Data'!$A:$A),_xlfn.XMATCH($B$2,'Talnagögn | Numerical Data'!$1:$1))</f>
        <v>-56.31037426576097</v>
      </c>
      <c r="K364" s="734" cm="1">
        <f t="array" ref="K364">INDEX('Talnagögn | Numerical Data'!$1:$1048576,_xlfn.XMATCH($A364,'Talnagögn | Numerical Data'!$A:$A),_xlfn.XMATCH($A$1,'Talnagögn | Numerical Data'!$1:$1))/INDEX('Talnagögn | Numerical Data'!$1:$1048576,_xlfn.XMATCH($A364,'Talnagögn | Numerical Data'!$A:$A),_xlfn.XMATCH($B$2,'Talnagögn | Numerical Data'!$1:$1))-1</f>
        <v>-0.81590308794029753</v>
      </c>
      <c r="L364" s="730" cm="1">
        <f t="array" ref="L364">INDEX('Talnagögn | Numerical Data'!$1:$1048576,_xlfn.XMATCH($A364,'Talnagögn | Numerical Data'!$A:$A),_xlfn.XMATCH($A$1,'Talnagögn | Numerical Data'!$1:$1))-INDEX('Talnagögn | Numerical Data'!$1:$1048576,_xlfn.XMATCH($A364,'Talnagögn | Numerical Data'!$A:$A),_xlfn.XMATCH($B$1,'Talnagögn | Numerical Data'!$1:$1))</f>
        <v>-94.279850187758171</v>
      </c>
      <c r="M364" s="735" cm="1">
        <f t="array" ref="M364">INDEX('Talnagögn | Numerical Data'!$1:$1048576,_xlfn.XMATCH($A364,'Talnagögn | Numerical Data'!$A:$A),_xlfn.XMATCH($A$1,'Talnagögn | Numerical Data'!$1:$1))/INDEX('Talnagögn | Numerical Data'!$1:$1048576,_xlfn.XMATCH($A364,'Talnagögn | Numerical Data'!$A:$A),_xlfn.XMATCH($B$1,'Talnagögn | Numerical Data'!$1:$1))-1</f>
        <v>-0.88123964572176261</v>
      </c>
      <c r="O364" s="715" t="s">
        <v>23</v>
      </c>
      <c r="P364" s="730" cm="1">
        <f t="array" ref="P364">INDEX('Talnagögn | Numerical Data'!$1:$1048576,_xlfn.XMATCH($B364,'Talnagögn | Numerical Data'!$B:$B),_xlfn.XMATCH($B$4,'Talnagögn | Numerical Data'!$1:$1))-INDEX('Talnagögn | Numerical Data'!$1:$1048576,_xlfn.XMATCH($A364,'Talnagögn | Numerical Data'!$A:$A),_xlfn.XMATCH($B$2,'Talnagögn | Numerical Data'!$1:$1))</f>
        <v>-55.650753919052747</v>
      </c>
      <c r="Q364" s="734" cm="1">
        <f t="array" ref="Q364">INDEX('Talnagögn | Numerical Data'!$1:$1048576,_xlfn.XMATCH($B364,'Talnagögn | Numerical Data'!$B:$B),_xlfn.XMATCH($B$4,'Talnagögn | Numerical Data'!$1:$1))/INDEX('Talnagögn | Numerical Data'!$1:$1048576,_xlfn.XMATCH($A364,'Talnagögn | Numerical Data'!$A:$A),_xlfn.XMATCH($B$2,'Talnagögn | Numerical Data'!$1:$1))-1</f>
        <v>-0.80634559014766216</v>
      </c>
      <c r="R364" s="730" cm="1">
        <f t="array" ref="R364">INDEX('Talnagögn | Numerical Data'!$1:$1048576,_xlfn.XMATCH($B364,'Talnagögn | Numerical Data'!$B:$B),_xlfn.XMATCH($B$5,'Talnagögn | Numerical Data'!$1:$1))-INDEX('Talnagögn | Numerical Data'!$1:$1048576,_xlfn.XMATCH($A364,'Talnagögn | Numerical Data'!$A:$A),_xlfn.XMATCH($B$1,'Talnagögn | Numerical Data'!$1:$1))</f>
        <v>-90.004128578414551</v>
      </c>
      <c r="S364" s="735" cm="1">
        <f t="array" ref="S364">INDEX('Talnagögn | Numerical Data'!$1:$1048576,_xlfn.XMATCH($B364,'Talnagögn | Numerical Data'!$B:$B),_xlfn.XMATCH($B$5,'Talnagögn | Numerical Data'!$1:$1))/INDEX('Talnagögn | Numerical Data'!$1:$1048576,_xlfn.XMATCH($A364,'Talnagögn | Numerical Data'!$A:$A),_xlfn.XMATCH($B$1,'Talnagögn | Numerical Data'!$1:$1))-1</f>
        <v>-0.84127420890022531</v>
      </c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0"/>
      <c r="AD364" s="350"/>
      <c r="AE364" s="350"/>
      <c r="AF364" s="664"/>
      <c r="AI364" s="863" t="str">
        <f>'Talnagögn | Numerical Data'!$E$80</f>
        <v>Other Emissions</v>
      </c>
      <c r="AJ364" s="730" cm="1">
        <f t="array" ref="AJ364">INDEX('Talnagögn | Numerical Data'!$1:$1048576,_xlfn.XMATCH($A364,'Talnagögn | Numerical Data'!$A:$A),_xlfn.XMATCH($A$1,'Talnagögn | Numerical Data'!$1:$1))</f>
        <v>12.705634005409333</v>
      </c>
      <c r="AK364" s="731">
        <f>AJ364/$F$365</f>
        <v>6.326814783284551E-3</v>
      </c>
      <c r="AL364" s="732" cm="1">
        <f t="array" ref="AL364">INDEX('Talnagögn | Numerical Data'!$1:$1048576,_xlfn.XMATCH($A364,'Talnagögn | Numerical Data'!$A:$A),_xlfn.XMATCH($A$1,'Talnagögn | Numerical Data'!$1:$1))-INDEX('Talnagögn | Numerical Data'!$1:$1048576,_xlfn.XMATCH($A364,'Talnagögn | Numerical Data'!$A:$A),_xlfn.XMATCH($B$3,'Talnagögn | Numerical Data'!$1:$1))</f>
        <v>0.14281743927840118</v>
      </c>
      <c r="AM364" s="733" cm="1">
        <f t="array" ref="AM364">INDEX('Talnagögn | Numerical Data'!$1:$1048576,_xlfn.XMATCH($A364,'Talnagögn | Numerical Data'!$A:$A),_xlfn.XMATCH($A$1,'Talnagögn | Numerical Data'!$1:$1))/INDEX('Talnagögn | Numerical Data'!$1:$1048576,_xlfn.XMATCH($A364,'Talnagögn | Numerical Data'!$A:$A),_xlfn.XMATCH($B$3,'Talnagögn | Numerical Data'!$1:$1))-1</f>
        <v>1.1368265908095365E-2</v>
      </c>
      <c r="AN364" s="730" cm="1">
        <f t="array" ref="AN364">INDEX('Talnagögn | Numerical Data'!$1:$1048576,_xlfn.XMATCH($A364,'Talnagögn | Numerical Data'!$A:$A),_xlfn.XMATCH($A$1,'Talnagögn | Numerical Data'!$1:$1))-INDEX('Talnagögn | Numerical Data'!$1:$1048576,_xlfn.XMATCH($A364,'Talnagögn | Numerical Data'!$A:$A),_xlfn.XMATCH($B$2,'Talnagögn | Numerical Data'!$1:$1))</f>
        <v>-56.31037426576097</v>
      </c>
      <c r="AO364" s="734" cm="1">
        <f t="array" ref="AO364">INDEX('Talnagögn | Numerical Data'!$1:$1048576,_xlfn.XMATCH($A364,'Talnagögn | Numerical Data'!$A:$A),_xlfn.XMATCH($A$1,'Talnagögn | Numerical Data'!$1:$1))/INDEX('Talnagögn | Numerical Data'!$1:$1048576,_xlfn.XMATCH($A364,'Talnagögn | Numerical Data'!$A:$A),_xlfn.XMATCH($B$2,'Talnagögn | Numerical Data'!$1:$1))-1</f>
        <v>-0.81590308794029753</v>
      </c>
      <c r="AP364" s="730" cm="1">
        <f t="array" ref="AP364">INDEX('Talnagögn | Numerical Data'!$1:$1048576,_xlfn.XMATCH($A364,'Talnagögn | Numerical Data'!$A:$A),_xlfn.XMATCH($A$1,'Talnagögn | Numerical Data'!$1:$1))-INDEX('Talnagögn | Numerical Data'!$1:$1048576,_xlfn.XMATCH($A364,'Talnagögn | Numerical Data'!$A:$A),_xlfn.XMATCH($B$1,'Talnagögn | Numerical Data'!$1:$1))</f>
        <v>-94.279850187758171</v>
      </c>
      <c r="AQ364" s="735" cm="1">
        <f t="array" ref="AQ364">INDEX('Talnagögn | Numerical Data'!$1:$1048576,_xlfn.XMATCH($A364,'Talnagögn | Numerical Data'!$A:$A),_xlfn.XMATCH($A$1,'Talnagögn | Numerical Data'!$1:$1))/INDEX('Talnagögn | Numerical Data'!$1:$1048576,_xlfn.XMATCH($A364,'Talnagögn | Numerical Data'!$A:$A),_xlfn.XMATCH($B$1,'Talnagögn | Numerical Data'!$1:$1))-1</f>
        <v>-0.88123964572176261</v>
      </c>
      <c r="AS364" s="863" t="str">
        <f>'Talnagögn | Numerical Data'!$E$80</f>
        <v>Other Emissions</v>
      </c>
      <c r="AT364" s="730" cm="1">
        <f t="array" ref="AT364">INDEX('Talnagögn | Numerical Data'!$1:$1048576,_xlfn.XMATCH($B364,'Talnagögn | Numerical Data'!$B:$B),_xlfn.XMATCH($B$4,'Talnagögn | Numerical Data'!$1:$1))-INDEX('Talnagögn | Numerical Data'!$1:$1048576,_xlfn.XMATCH($A364,'Talnagögn | Numerical Data'!$A:$A),_xlfn.XMATCH($B$2,'Talnagögn | Numerical Data'!$1:$1))</f>
        <v>-55.650753919052747</v>
      </c>
      <c r="AU364" s="734" cm="1">
        <f t="array" ref="AU364">INDEX('Talnagögn | Numerical Data'!$1:$1048576,_xlfn.XMATCH($B364,'Talnagögn | Numerical Data'!$B:$B),_xlfn.XMATCH($B$4,'Talnagögn | Numerical Data'!$1:$1))/INDEX('Talnagögn | Numerical Data'!$1:$1048576,_xlfn.XMATCH($A364,'Talnagögn | Numerical Data'!$A:$A),_xlfn.XMATCH($B$2,'Talnagögn | Numerical Data'!$1:$1))-1</f>
        <v>-0.80634559014766216</v>
      </c>
      <c r="AV364" s="730" cm="1">
        <f t="array" ref="AV364">INDEX('Talnagögn | Numerical Data'!$1:$1048576,_xlfn.XMATCH($B364,'Talnagögn | Numerical Data'!$B:$B),_xlfn.XMATCH($B$5,'Talnagögn | Numerical Data'!$1:$1))-INDEX('Talnagögn | Numerical Data'!$1:$1048576,_xlfn.XMATCH($A364,'Talnagögn | Numerical Data'!$A:$A),_xlfn.XMATCH($B$1,'Talnagögn | Numerical Data'!$1:$1))</f>
        <v>-90.004128578414551</v>
      </c>
      <c r="AW364" s="735" cm="1">
        <f t="array" ref="AW364">INDEX('Talnagögn | Numerical Data'!$1:$1048576,_xlfn.XMATCH($B364,'Talnagögn | Numerical Data'!$B:$B),_xlfn.XMATCH($B$5,'Talnagögn | Numerical Data'!$1:$1))/INDEX('Talnagögn | Numerical Data'!$1:$1048576,_xlfn.XMATCH($A364,'Talnagögn | Numerical Data'!$A:$A),_xlfn.XMATCH($B$1,'Talnagögn | Numerical Data'!$1:$1))-1</f>
        <v>-0.84127420890022531</v>
      </c>
      <c r="AX364" s="350"/>
      <c r="AY364" s="350"/>
      <c r="AZ364" s="350"/>
      <c r="BA364" s="350"/>
      <c r="BB364" s="350"/>
      <c r="BC364" s="350"/>
    </row>
    <row r="365" spans="1:56" ht="30" customHeight="1" x14ac:dyDescent="0.4">
      <c r="A365" s="47" t="s">
        <v>40</v>
      </c>
      <c r="B365" s="47" t="s">
        <v>249</v>
      </c>
      <c r="C365" s="47" t="s">
        <v>256</v>
      </c>
      <c r="D365" s="225" t="s">
        <v>45</v>
      </c>
      <c r="E365" s="716" t="s">
        <v>12</v>
      </c>
      <c r="F365" s="717" cm="1">
        <f t="array" ref="F365">INDEX('Talnagögn | Numerical Data'!$1:$1048576,_xlfn.XMATCH($A365,'Talnagögn | Numerical Data'!$A:$A),_xlfn.XMATCH($A$1,'Talnagögn | Numerical Data'!$1:$1))</f>
        <v>2008.2196872552088</v>
      </c>
      <c r="G365" s="718">
        <f>F365/$F$365</f>
        <v>1</v>
      </c>
      <c r="H365" s="717" cm="1">
        <f t="array" ref="H365">INDEX('Talnagögn | Numerical Data'!$1:$1048576,_xlfn.XMATCH($A365,'Talnagögn | Numerical Data'!$A:$A),_xlfn.XMATCH($A$1,'Talnagögn | Numerical Data'!$1:$1))-INDEX('Talnagögn | Numerical Data'!$1:$1048576,_xlfn.XMATCH($A365,'Talnagögn | Numerical Data'!$A:$A),_xlfn.XMATCH($B$3,'Talnagögn | Numerical Data'!$1:$1))</f>
        <v>60.221880569708446</v>
      </c>
      <c r="I365" s="719" cm="1">
        <f t="array" ref="I365">INDEX('Talnagögn | Numerical Data'!$1:$1048576,_xlfn.XMATCH($A365,'Talnagögn | Numerical Data'!$A:$A),_xlfn.XMATCH($A$1,'Talnagögn | Numerical Data'!$1:$1))/INDEX('Talnagögn | Numerical Data'!$1:$1048576,_xlfn.XMATCH($A365,'Talnagögn | Numerical Data'!$A:$A),_xlfn.XMATCH($B$3,'Talnagögn | Numerical Data'!$1:$1))-1</f>
        <v>3.0914757892964717E-2</v>
      </c>
      <c r="J365" s="720" cm="1">
        <f t="array" ref="J365">INDEX('Talnagögn | Numerical Data'!$1:$1048576,_xlfn.XMATCH($A365,'Talnagögn | Numerical Data'!$A:$A),_xlfn.XMATCH($A$1,'Talnagögn | Numerical Data'!$1:$1))-INDEX('Talnagögn | Numerical Data'!$1:$1048576,_xlfn.XMATCH($A365,'Talnagögn | Numerical Data'!$A:$A),_xlfn.XMATCH($B$2,'Talnagögn | Numerical Data'!$1:$1))</f>
        <v>1057.2776198679062</v>
      </c>
      <c r="K365" s="718" cm="1">
        <f t="array" ref="K365">INDEX('Talnagögn | Numerical Data'!$1:$1048576,_xlfn.XMATCH($A365,'Talnagögn | Numerical Data'!$A:$A),_xlfn.XMATCH($A$1,'Talnagögn | Numerical Data'!$1:$1))/INDEX('Talnagögn | Numerical Data'!$1:$1048576,_xlfn.XMATCH($A365,'Talnagögn | Numerical Data'!$A:$A),_xlfn.XMATCH($B$2,'Talnagögn | Numerical Data'!$1:$1))-1</f>
        <v>1.111821272953839</v>
      </c>
      <c r="L365" s="717" cm="1">
        <f t="array" ref="L365">INDEX('Talnagögn | Numerical Data'!$1:$1048576,_xlfn.XMATCH($A365,'Talnagögn | Numerical Data'!$A:$A),_xlfn.XMATCH($A$1,'Talnagögn | Numerical Data'!$1:$1))-INDEX('Talnagögn | Numerical Data'!$1:$1048576,_xlfn.XMATCH($A365,'Talnagögn | Numerical Data'!$A:$A),_xlfn.XMATCH($B$1,'Talnagögn | Numerical Data'!$1:$1))</f>
        <v>1106.0235743473481</v>
      </c>
      <c r="M365" s="721" cm="1">
        <f t="array" ref="M365">INDEX('Talnagögn | Numerical Data'!$1:$1048576,_xlfn.XMATCH($A365,'Talnagögn | Numerical Data'!$A:$A),_xlfn.XMATCH($A$1,'Talnagögn | Numerical Data'!$1:$1))/INDEX('Talnagögn | Numerical Data'!$1:$1048576,_xlfn.XMATCH($A365,'Talnagögn | Numerical Data'!$A:$A),_xlfn.XMATCH($B$1,'Talnagögn | Numerical Data'!$1:$1))-1</f>
        <v>1.2259236750450331</v>
      </c>
      <c r="O365" s="716" t="s">
        <v>12</v>
      </c>
      <c r="P365" s="717" cm="1">
        <f t="array" ref="P365">INDEX('Talnagögn | Numerical Data'!$1:$1048576,_xlfn.XMATCH($B365,'Talnagögn | Numerical Data'!$B:$B),_xlfn.XMATCH($B$4,'Talnagögn | Numerical Data'!$1:$1))-INDEX('Talnagögn | Numerical Data'!$1:$1048576,_xlfn.XMATCH($A365,'Talnagögn | Numerical Data'!$A:$A),_xlfn.XMATCH($B$2,'Talnagögn | Numerical Data'!$1:$1))</f>
        <v>1033.0046331222027</v>
      </c>
      <c r="Q365" s="718" cm="1">
        <f t="array" ref="Q365">INDEX('Talnagögn | Numerical Data'!$1:$1048576,_xlfn.XMATCH($B365,'Talnagögn | Numerical Data'!$B:$B),_xlfn.XMATCH($B$4,'Talnagögn | Numerical Data'!$1:$1))/INDEX('Talnagögn | Numerical Data'!$1:$1048576,_xlfn.XMATCH($A365,'Talnagögn | Numerical Data'!$A:$A),_xlfn.XMATCH($B$2,'Talnagögn | Numerical Data'!$1:$1))-1</f>
        <v>1.0862960726517921</v>
      </c>
      <c r="R365" s="717" cm="1">
        <f t="array" ref="R365">INDEX('Talnagögn | Numerical Data'!$1:$1048576,_xlfn.XMATCH($B365,'Talnagögn | Numerical Data'!$B:$B),_xlfn.XMATCH($B$5,'Talnagögn | Numerical Data'!$1:$1))-INDEX('Talnagögn | Numerical Data'!$1:$1048576,_xlfn.XMATCH($A365,'Talnagögn | Numerical Data'!$A:$A),_xlfn.XMATCH($B$1,'Talnagögn | Numerical Data'!$1:$1))</f>
        <v>1066.1869980282374</v>
      </c>
      <c r="S365" s="721" cm="1">
        <f t="array" ref="S365">INDEX('Talnagögn | Numerical Data'!$1:$1048576,_xlfn.XMATCH($B365,'Talnagögn | Numerical Data'!$B:$B),_xlfn.XMATCH($B$5,'Talnagögn | Numerical Data'!$1:$1))/INDEX('Talnagögn | Numerical Data'!$1:$1048576,_xlfn.XMATCH($A365,'Talnagögn | Numerical Data'!$A:$A),_xlfn.XMATCH($B$1,'Talnagögn | Numerical Data'!$1:$1))-1</f>
        <v>1.1817685564969009</v>
      </c>
      <c r="T365" s="350"/>
      <c r="U365" s="350"/>
      <c r="V365" s="350"/>
      <c r="W365" s="350"/>
      <c r="X365" s="350"/>
      <c r="Y365" s="350"/>
      <c r="Z365" s="350"/>
      <c r="AA365" s="350"/>
      <c r="AB365" s="350"/>
      <c r="AC365" s="350"/>
      <c r="AD365" s="350"/>
      <c r="AE365" s="350"/>
      <c r="AI365" s="716" t="s">
        <v>158</v>
      </c>
      <c r="AJ365" s="717" cm="1">
        <f t="array" ref="AJ365">INDEX('Talnagögn | Numerical Data'!$1:$1048576,_xlfn.XMATCH($A365,'Talnagögn | Numerical Data'!$A:$A),_xlfn.XMATCH($A$1,'Talnagögn | Numerical Data'!$1:$1))</f>
        <v>2008.2196872552088</v>
      </c>
      <c r="AK365" s="718">
        <f>AJ365/$F$365</f>
        <v>1</v>
      </c>
      <c r="AL365" s="717" cm="1">
        <f t="array" ref="AL365">INDEX('Talnagögn | Numerical Data'!$1:$1048576,_xlfn.XMATCH($A365,'Talnagögn | Numerical Data'!$A:$A),_xlfn.XMATCH($A$1,'Talnagögn | Numerical Data'!$1:$1))-INDEX('Talnagögn | Numerical Data'!$1:$1048576,_xlfn.XMATCH($A365,'Talnagögn | Numerical Data'!$A:$A),_xlfn.XMATCH($B$3,'Talnagögn | Numerical Data'!$1:$1))</f>
        <v>60.221880569708446</v>
      </c>
      <c r="AM365" s="719" cm="1">
        <f t="array" ref="AM365">INDEX('Talnagögn | Numerical Data'!$1:$1048576,_xlfn.XMATCH($A365,'Talnagögn | Numerical Data'!$A:$A),_xlfn.XMATCH($A$1,'Talnagögn | Numerical Data'!$1:$1))/INDEX('Talnagögn | Numerical Data'!$1:$1048576,_xlfn.XMATCH($A365,'Talnagögn | Numerical Data'!$A:$A),_xlfn.XMATCH($B$3,'Talnagögn | Numerical Data'!$1:$1))-1</f>
        <v>3.0914757892964717E-2</v>
      </c>
      <c r="AN365" s="720" cm="1">
        <f t="array" ref="AN365">INDEX('Talnagögn | Numerical Data'!$1:$1048576,_xlfn.XMATCH($A365,'Talnagögn | Numerical Data'!$A:$A),_xlfn.XMATCH($A$1,'Talnagögn | Numerical Data'!$1:$1))-INDEX('Talnagögn | Numerical Data'!$1:$1048576,_xlfn.XMATCH($A365,'Talnagögn | Numerical Data'!$A:$A),_xlfn.XMATCH($B$2,'Talnagögn | Numerical Data'!$1:$1))</f>
        <v>1057.2776198679062</v>
      </c>
      <c r="AO365" s="718" cm="1">
        <f t="array" ref="AO365">INDEX('Talnagögn | Numerical Data'!$1:$1048576,_xlfn.XMATCH($A365,'Talnagögn | Numerical Data'!$A:$A),_xlfn.XMATCH($A$1,'Talnagögn | Numerical Data'!$1:$1))/INDEX('Talnagögn | Numerical Data'!$1:$1048576,_xlfn.XMATCH($A365,'Talnagögn | Numerical Data'!$A:$A),_xlfn.XMATCH($B$2,'Talnagögn | Numerical Data'!$1:$1))-1</f>
        <v>1.111821272953839</v>
      </c>
      <c r="AP365" s="717" cm="1">
        <f t="array" ref="AP365">INDEX('Talnagögn | Numerical Data'!$1:$1048576,_xlfn.XMATCH($A365,'Talnagögn | Numerical Data'!$A:$A),_xlfn.XMATCH($A$1,'Talnagögn | Numerical Data'!$1:$1))-INDEX('Talnagögn | Numerical Data'!$1:$1048576,_xlfn.XMATCH($A365,'Talnagögn | Numerical Data'!$A:$A),_xlfn.XMATCH($B$1,'Talnagögn | Numerical Data'!$1:$1))</f>
        <v>1106.0235743473481</v>
      </c>
      <c r="AQ365" s="721" cm="1">
        <f t="array" ref="AQ365">INDEX('Talnagögn | Numerical Data'!$1:$1048576,_xlfn.XMATCH($A365,'Talnagögn | Numerical Data'!$A:$A),_xlfn.XMATCH($A$1,'Talnagögn | Numerical Data'!$1:$1))/INDEX('Talnagögn | Numerical Data'!$1:$1048576,_xlfn.XMATCH($A365,'Talnagögn | Numerical Data'!$A:$A),_xlfn.XMATCH($B$1,'Talnagögn | Numerical Data'!$1:$1))-1</f>
        <v>1.2259236750450331</v>
      </c>
      <c r="AS365" s="716" t="s">
        <v>12</v>
      </c>
      <c r="AT365" s="717" cm="1">
        <f t="array" ref="AT365">INDEX('Talnagögn | Numerical Data'!$1:$1048576,_xlfn.XMATCH($B365,'Talnagögn | Numerical Data'!$B:$B),_xlfn.XMATCH($B$4,'Talnagögn | Numerical Data'!$1:$1))-INDEX('Talnagögn | Numerical Data'!$1:$1048576,_xlfn.XMATCH($A365,'Talnagögn | Numerical Data'!$A:$A),_xlfn.XMATCH($B$2,'Talnagögn | Numerical Data'!$1:$1))</f>
        <v>1033.0046331222027</v>
      </c>
      <c r="AU365" s="718" cm="1">
        <f t="array" ref="AU365">INDEX('Talnagögn | Numerical Data'!$1:$1048576,_xlfn.XMATCH($B365,'Talnagögn | Numerical Data'!$B:$B),_xlfn.XMATCH($B$4,'Talnagögn | Numerical Data'!$1:$1))/INDEX('Talnagögn | Numerical Data'!$1:$1048576,_xlfn.XMATCH($A365,'Talnagögn | Numerical Data'!$A:$A),_xlfn.XMATCH($B$2,'Talnagögn | Numerical Data'!$1:$1))-1</f>
        <v>1.0862960726517921</v>
      </c>
      <c r="AV365" s="717" cm="1">
        <f t="array" ref="AV365">INDEX('Talnagögn | Numerical Data'!$1:$1048576,_xlfn.XMATCH($B365,'Talnagögn | Numerical Data'!$B:$B),_xlfn.XMATCH($B$5,'Talnagögn | Numerical Data'!$1:$1))-INDEX('Talnagögn | Numerical Data'!$1:$1048576,_xlfn.XMATCH($A365,'Talnagögn | Numerical Data'!$A:$A),_xlfn.XMATCH($B$1,'Talnagögn | Numerical Data'!$1:$1))</f>
        <v>1066.1869980282374</v>
      </c>
      <c r="AW365" s="721" cm="1">
        <f t="array" ref="AW365">INDEX('Talnagögn | Numerical Data'!$1:$1048576,_xlfn.XMATCH($B365,'Talnagögn | Numerical Data'!$B:$B),_xlfn.XMATCH($B$5,'Talnagögn | Numerical Data'!$1:$1))/INDEX('Talnagögn | Numerical Data'!$1:$1048576,_xlfn.XMATCH($A365,'Talnagögn | Numerical Data'!$A:$A),_xlfn.XMATCH($B$1,'Talnagögn | Numerical Data'!$1:$1))-1</f>
        <v>1.1817685564969009</v>
      </c>
      <c r="AX365" s="350"/>
      <c r="AY365" s="350"/>
      <c r="AZ365" s="350"/>
      <c r="BA365" s="350"/>
      <c r="BB365" s="350"/>
      <c r="BC365" s="350"/>
    </row>
    <row r="366" spans="1:56" s="37" customFormat="1" x14ac:dyDescent="0.4">
      <c r="A366" s="907" t="str">
        <f>"IÐNAÐUR OG VÖRUNOTKUN "&amp;$A$1</f>
        <v>IÐNAÐUR OG VÖRUNOTKUN 2024</v>
      </c>
      <c r="B366" s="907" t="str">
        <f>"INDUSTRY AND PRODUCT USE "&amp;$A$1</f>
        <v>INDUSTRY AND PRODUCT USE 2024</v>
      </c>
      <c r="C366" s="920" t="s">
        <v>45</v>
      </c>
      <c r="D366" s="225" t="s">
        <v>45</v>
      </c>
      <c r="F366" s="350"/>
      <c r="G366" s="350"/>
      <c r="H366" s="221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  <c r="AA366" s="350"/>
      <c r="AB366" s="350"/>
      <c r="AC366" s="350"/>
      <c r="AD366" s="350"/>
      <c r="AE366" s="350"/>
      <c r="AF366" s="664"/>
      <c r="AJ366" s="350"/>
      <c r="AK366" s="350"/>
      <c r="AL366" s="350"/>
      <c r="AM366" s="350"/>
      <c r="AN366" s="350"/>
      <c r="AO366" s="350"/>
      <c r="AQ366" s="350"/>
      <c r="AR366" s="350"/>
      <c r="AS366" s="350"/>
      <c r="AT366" s="350"/>
      <c r="AU366" s="350"/>
      <c r="AV366" s="350"/>
      <c r="AW366" s="350"/>
      <c r="AX366" s="350"/>
      <c r="AY366" s="350"/>
      <c r="AZ366" s="350"/>
      <c r="BA366" s="350"/>
      <c r="BB366" s="350"/>
      <c r="BC366" s="350"/>
    </row>
    <row r="367" spans="1:56" s="37" customFormat="1" x14ac:dyDescent="0.4">
      <c r="A367" s="47"/>
      <c r="B367" s="920" t="s">
        <v>45</v>
      </c>
      <c r="C367" s="920"/>
      <c r="D367" s="225" t="s">
        <v>45</v>
      </c>
      <c r="F367" s="350"/>
      <c r="G367" s="350"/>
      <c r="H367" s="221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  <c r="Y367" s="350"/>
      <c r="Z367" s="350"/>
      <c r="AA367" s="350"/>
      <c r="AB367" s="350"/>
      <c r="AC367" s="350"/>
      <c r="AD367" s="350"/>
      <c r="AE367" s="350"/>
      <c r="AF367" s="664"/>
      <c r="AJ367" s="350"/>
      <c r="AK367" s="350"/>
      <c r="AL367" s="350"/>
      <c r="AM367" s="350"/>
      <c r="AN367" s="350"/>
      <c r="AO367" s="350"/>
      <c r="AP367" s="350"/>
      <c r="AQ367" s="350"/>
      <c r="AR367" s="350"/>
      <c r="AS367" s="350"/>
      <c r="AT367" s="350"/>
      <c r="AU367" s="350"/>
      <c r="AV367" s="350"/>
      <c r="AW367" s="350"/>
      <c r="AX367" s="350"/>
      <c r="AY367" s="350"/>
      <c r="AZ367" s="350"/>
      <c r="BA367" s="350"/>
      <c r="BB367" s="350"/>
      <c r="BC367" s="350"/>
    </row>
    <row r="368" spans="1:56" s="37" customFormat="1" x14ac:dyDescent="0.4">
      <c r="A368" s="47"/>
      <c r="B368" s="920"/>
      <c r="C368" s="920"/>
      <c r="D368" s="225" t="s">
        <v>45</v>
      </c>
      <c r="F368" s="350"/>
      <c r="G368" s="350"/>
      <c r="H368" s="221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  <c r="Y368" s="350"/>
      <c r="Z368" s="350"/>
      <c r="AA368" s="350"/>
      <c r="AB368" s="350"/>
      <c r="AC368" s="350"/>
      <c r="AD368" s="350"/>
      <c r="AE368" s="350"/>
      <c r="AF368" s="664"/>
      <c r="AJ368" s="350"/>
      <c r="AK368" s="350"/>
      <c r="AL368" s="350"/>
      <c r="AM368" s="350"/>
      <c r="AN368" s="350"/>
      <c r="AO368" s="350"/>
      <c r="AP368" s="350"/>
      <c r="AQ368" s="350"/>
      <c r="AR368" s="350"/>
      <c r="AS368" s="350"/>
      <c r="AT368" s="350"/>
      <c r="AU368" s="350"/>
      <c r="AV368" s="350"/>
      <c r="AW368" s="350"/>
      <c r="AX368" s="350"/>
      <c r="AY368" s="350"/>
      <c r="AZ368" s="350"/>
      <c r="BA368" s="350"/>
      <c r="BB368" s="350"/>
      <c r="BC368" s="350"/>
    </row>
    <row r="369" spans="1:55" s="37" customFormat="1" x14ac:dyDescent="0.4">
      <c r="A369" s="47"/>
      <c r="B369" s="920"/>
      <c r="C369" s="920"/>
      <c r="D369" s="225" t="s">
        <v>45</v>
      </c>
      <c r="F369" s="350"/>
      <c r="G369" s="350"/>
      <c r="H369" s="221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  <c r="Y369" s="350"/>
      <c r="Z369" s="350"/>
      <c r="AA369" s="350"/>
      <c r="AB369" s="350"/>
      <c r="AC369" s="350"/>
      <c r="AD369" s="350"/>
      <c r="AE369" s="350"/>
      <c r="AF369" s="664"/>
      <c r="AJ369" s="350"/>
      <c r="AK369" s="350"/>
      <c r="AL369" s="350"/>
      <c r="AM369" s="350"/>
      <c r="AN369" s="350"/>
      <c r="AO369" s="350"/>
      <c r="AP369" s="350"/>
      <c r="AQ369" s="350"/>
      <c r="AR369" s="350"/>
      <c r="AS369" s="350"/>
      <c r="AT369" s="350"/>
      <c r="AU369" s="350"/>
      <c r="AV369" s="350"/>
      <c r="AW369" s="350"/>
      <c r="AX369" s="350"/>
      <c r="AY369" s="350"/>
      <c r="AZ369" s="350"/>
      <c r="BA369" s="350"/>
      <c r="BB369" s="350"/>
      <c r="BC369" s="350"/>
    </row>
    <row r="370" spans="1:55" s="37" customFormat="1" x14ac:dyDescent="0.4">
      <c r="A370" s="47"/>
      <c r="B370" s="920"/>
      <c r="C370" s="920"/>
      <c r="D370" s="225" t="s">
        <v>45</v>
      </c>
      <c r="F370" s="350"/>
      <c r="G370" s="350"/>
      <c r="H370" s="221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50"/>
      <c r="AC370" s="350"/>
      <c r="AD370" s="350"/>
      <c r="AE370" s="350"/>
      <c r="AF370" s="664"/>
      <c r="AJ370" s="350"/>
      <c r="AK370" s="350"/>
      <c r="AL370" s="350"/>
      <c r="AM370" s="350"/>
      <c r="AN370" s="350"/>
      <c r="AO370" s="350"/>
      <c r="AP370" s="350"/>
      <c r="AQ370" s="350"/>
      <c r="AR370" s="350"/>
      <c r="AS370" s="350"/>
      <c r="AT370" s="350"/>
      <c r="AU370" s="350"/>
      <c r="AV370" s="350"/>
      <c r="AW370" s="350"/>
      <c r="AX370" s="350"/>
      <c r="AY370" s="350"/>
      <c r="AZ370" s="350"/>
      <c r="BA370" s="350"/>
      <c r="BB370" s="350"/>
      <c r="BC370" s="350"/>
    </row>
    <row r="371" spans="1:55" s="37" customFormat="1" x14ac:dyDescent="0.4">
      <c r="A371" s="47"/>
      <c r="B371" s="920"/>
      <c r="C371" s="920"/>
      <c r="D371" s="225" t="s">
        <v>45</v>
      </c>
      <c r="F371" s="350"/>
      <c r="G371" s="350"/>
      <c r="H371" s="221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  <c r="AA371" s="350"/>
      <c r="AB371" s="350"/>
      <c r="AC371" s="350"/>
      <c r="AD371" s="350"/>
      <c r="AE371" s="350"/>
      <c r="AF371" s="664"/>
      <c r="AJ371" s="350"/>
      <c r="AK371" s="350"/>
      <c r="AL371" s="350"/>
      <c r="AM371" s="350"/>
      <c r="AN371" s="350"/>
      <c r="AO371" s="350"/>
      <c r="AP371" s="350"/>
      <c r="AQ371" s="350"/>
      <c r="AR371" s="350"/>
      <c r="AS371" s="350"/>
      <c r="AT371" s="350"/>
      <c r="AU371" s="350"/>
      <c r="AV371" s="350"/>
      <c r="AW371" s="350"/>
      <c r="AX371" s="350"/>
      <c r="AY371" s="350"/>
      <c r="AZ371" s="350"/>
      <c r="BA371" s="350"/>
      <c r="BB371" s="350"/>
      <c r="BC371" s="350"/>
    </row>
    <row r="372" spans="1:55" s="37" customFormat="1" x14ac:dyDescent="0.4">
      <c r="A372" s="47"/>
      <c r="B372" s="920"/>
      <c r="C372" s="920"/>
      <c r="D372" s="225" t="s">
        <v>45</v>
      </c>
      <c r="F372" s="350"/>
      <c r="G372" s="350"/>
      <c r="H372" s="221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  <c r="AA372" s="350"/>
      <c r="AB372" s="350"/>
      <c r="AC372" s="350"/>
      <c r="AD372" s="350"/>
      <c r="AE372" s="350"/>
      <c r="AF372" s="664"/>
      <c r="AJ372" s="350"/>
      <c r="AK372" s="350"/>
      <c r="AL372" s="350"/>
      <c r="AM372" s="350"/>
      <c r="AN372" s="350"/>
      <c r="AO372" s="350"/>
      <c r="AP372" s="350"/>
      <c r="AQ372" s="350"/>
      <c r="AR372" s="350"/>
      <c r="AS372" s="350"/>
      <c r="AT372" s="350"/>
      <c r="AU372" s="350"/>
      <c r="AV372" s="350"/>
      <c r="AW372" s="350"/>
      <c r="AX372" s="350"/>
      <c r="AY372" s="350"/>
      <c r="AZ372" s="350"/>
      <c r="BA372" s="350"/>
      <c r="BB372" s="350"/>
      <c r="BC372" s="350"/>
    </row>
    <row r="373" spans="1:55" s="37" customFormat="1" x14ac:dyDescent="0.4">
      <c r="A373" s="47"/>
      <c r="B373" s="920"/>
      <c r="C373" s="920"/>
      <c r="D373" s="225" t="s">
        <v>45</v>
      </c>
      <c r="F373" s="350"/>
      <c r="G373" s="350"/>
      <c r="H373" s="221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350"/>
      <c r="AA373" s="350"/>
      <c r="AB373" s="350"/>
      <c r="AC373" s="350"/>
      <c r="AD373" s="350"/>
      <c r="AE373" s="350"/>
      <c r="AF373" s="664"/>
      <c r="AJ373" s="350"/>
      <c r="AK373" s="350"/>
      <c r="AL373" s="350"/>
      <c r="AM373" s="350"/>
      <c r="AN373" s="350"/>
      <c r="AO373" s="350"/>
      <c r="AP373" s="350"/>
      <c r="AQ373" s="350"/>
      <c r="AR373" s="350"/>
      <c r="AS373" s="350"/>
      <c r="AT373" s="350"/>
      <c r="AU373" s="350"/>
      <c r="AV373" s="350"/>
      <c r="AW373" s="350"/>
      <c r="AX373" s="350"/>
      <c r="AY373" s="350"/>
      <c r="AZ373" s="350"/>
      <c r="BA373" s="350"/>
      <c r="BB373" s="350"/>
      <c r="BC373" s="350"/>
    </row>
    <row r="374" spans="1:55" s="37" customFormat="1" x14ac:dyDescent="0.4">
      <c r="A374" s="47"/>
      <c r="B374" s="920"/>
      <c r="C374" s="920"/>
      <c r="D374" s="225" t="s">
        <v>45</v>
      </c>
      <c r="F374" s="350"/>
      <c r="G374" s="350"/>
      <c r="H374" s="221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  <c r="Y374" s="350"/>
      <c r="Z374" s="350"/>
      <c r="AA374" s="350"/>
      <c r="AB374" s="350"/>
      <c r="AC374" s="350"/>
      <c r="AD374" s="350"/>
      <c r="AE374" s="350"/>
      <c r="AF374" s="664"/>
      <c r="AJ374" s="350"/>
      <c r="AK374" s="350"/>
      <c r="AL374" s="350"/>
      <c r="AM374" s="350"/>
      <c r="AN374" s="350"/>
      <c r="AO374" s="350"/>
      <c r="AP374" s="350"/>
      <c r="AQ374" s="350"/>
      <c r="AR374" s="350"/>
      <c r="AS374" s="350"/>
      <c r="AT374" s="350"/>
      <c r="AU374" s="350"/>
      <c r="AV374" s="350"/>
      <c r="AW374" s="350"/>
      <c r="AX374" s="350"/>
      <c r="AY374" s="350"/>
      <c r="AZ374" s="350"/>
      <c r="BA374" s="350"/>
      <c r="BB374" s="350"/>
      <c r="BC374" s="350"/>
    </row>
    <row r="375" spans="1:55" s="37" customFormat="1" x14ac:dyDescent="0.4">
      <c r="A375" s="47"/>
      <c r="B375" s="920"/>
      <c r="C375" s="920"/>
      <c r="D375" s="225" t="s">
        <v>45</v>
      </c>
      <c r="F375" s="350"/>
      <c r="G375" s="350"/>
      <c r="H375" s="221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  <c r="Y375" s="350"/>
      <c r="Z375" s="350"/>
      <c r="AA375" s="350"/>
      <c r="AB375" s="350"/>
      <c r="AC375" s="350"/>
      <c r="AD375" s="350"/>
      <c r="AE375" s="350"/>
      <c r="AF375" s="664"/>
      <c r="AJ375" s="350"/>
      <c r="AK375" s="350"/>
      <c r="AL375" s="350"/>
      <c r="AM375" s="350"/>
      <c r="AN375" s="350"/>
      <c r="AO375" s="350"/>
      <c r="AP375" s="350"/>
      <c r="AQ375" s="350"/>
      <c r="AR375" s="350"/>
      <c r="AS375" s="350"/>
      <c r="AT375" s="350"/>
      <c r="AU375" s="350"/>
      <c r="AV375" s="350"/>
      <c r="AW375" s="350"/>
      <c r="AX375" s="350"/>
      <c r="AY375" s="350"/>
      <c r="AZ375" s="350"/>
      <c r="BA375" s="350"/>
      <c r="BB375" s="350"/>
      <c r="BC375" s="350"/>
    </row>
    <row r="376" spans="1:55" s="37" customFormat="1" ht="15" customHeight="1" x14ac:dyDescent="0.4">
      <c r="A376" s="47"/>
      <c r="B376" s="920"/>
      <c r="C376" s="920"/>
      <c r="D376" s="225" t="s">
        <v>45</v>
      </c>
      <c r="F376" s="350"/>
      <c r="G376" s="350"/>
      <c r="H376" s="221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  <c r="Y376" s="350"/>
      <c r="Z376" s="350"/>
      <c r="AA376" s="350"/>
      <c r="AB376" s="350"/>
      <c r="AC376" s="350"/>
      <c r="AD376" s="350"/>
      <c r="AE376" s="350"/>
      <c r="AF376" s="664"/>
      <c r="AJ376" s="350"/>
      <c r="AK376" s="350"/>
      <c r="AL376" s="350"/>
      <c r="AM376" s="350"/>
      <c r="AN376" s="350"/>
      <c r="AO376" s="350"/>
      <c r="AP376" s="350"/>
      <c r="AQ376" s="350"/>
      <c r="AR376" s="350"/>
      <c r="AS376" s="350"/>
      <c r="AT376" s="350"/>
      <c r="AU376" s="350"/>
      <c r="AV376" s="350"/>
      <c r="AW376" s="350"/>
      <c r="AX376" s="350"/>
      <c r="AY376" s="350"/>
      <c r="AZ376" s="350"/>
      <c r="BA376" s="350"/>
      <c r="BB376" s="350"/>
      <c r="BC376" s="350"/>
    </row>
    <row r="377" spans="1:55" s="37" customFormat="1" ht="15" customHeight="1" x14ac:dyDescent="0.4">
      <c r="A377" s="47"/>
      <c r="B377" s="920"/>
      <c r="C377" s="920"/>
      <c r="D377" s="225" t="s">
        <v>45</v>
      </c>
      <c r="F377" s="350"/>
      <c r="G377" s="350"/>
      <c r="H377" s="221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  <c r="Y377" s="350"/>
      <c r="Z377" s="350"/>
      <c r="AA377" s="350"/>
      <c r="AB377" s="350"/>
      <c r="AC377" s="350"/>
      <c r="AD377" s="350"/>
      <c r="AE377" s="350"/>
      <c r="AF377" s="664"/>
      <c r="AJ377" s="350"/>
      <c r="AK377" s="350"/>
      <c r="AL377" s="350"/>
      <c r="AM377" s="350"/>
      <c r="AN377" s="350"/>
      <c r="AO377" s="350"/>
      <c r="AP377" s="350"/>
      <c r="AQ377" s="350"/>
      <c r="AR377" s="350"/>
      <c r="AS377" s="350"/>
      <c r="AT377" s="350"/>
      <c r="AU377" s="350"/>
      <c r="AV377" s="350"/>
      <c r="AW377" s="350"/>
      <c r="AX377" s="350"/>
      <c r="AY377" s="350"/>
      <c r="AZ377" s="350"/>
      <c r="BA377" s="350"/>
      <c r="BB377" s="350"/>
      <c r="BC377" s="350"/>
    </row>
    <row r="378" spans="1:55" s="37" customFormat="1" ht="15" customHeight="1" x14ac:dyDescent="0.4">
      <c r="A378" s="47"/>
      <c r="B378" s="920"/>
      <c r="C378" s="920"/>
      <c r="D378" s="225" t="s">
        <v>45</v>
      </c>
      <c r="F378" s="350"/>
      <c r="G378" s="350"/>
      <c r="H378" s="221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  <c r="Y378" s="350"/>
      <c r="Z378" s="350"/>
      <c r="AA378" s="350"/>
      <c r="AB378" s="350"/>
      <c r="AC378" s="350"/>
      <c r="AD378" s="350"/>
      <c r="AE378" s="350"/>
      <c r="AF378" s="664"/>
      <c r="AJ378" s="350"/>
      <c r="AK378" s="350"/>
      <c r="AL378" s="350"/>
      <c r="AM378" s="350"/>
      <c r="AN378" s="350"/>
      <c r="AO378" s="350"/>
      <c r="AP378" s="350"/>
      <c r="AQ378" s="350"/>
      <c r="AR378" s="350"/>
      <c r="AS378" s="350"/>
      <c r="AT378" s="350"/>
      <c r="AU378" s="350"/>
      <c r="AV378" s="350"/>
      <c r="AW378" s="350"/>
      <c r="AX378" s="350"/>
      <c r="AY378" s="350"/>
      <c r="AZ378" s="350"/>
      <c r="BA378" s="350"/>
      <c r="BB378" s="350"/>
      <c r="BC378" s="350"/>
    </row>
    <row r="379" spans="1:55" s="37" customFormat="1" x14ac:dyDescent="0.4">
      <c r="A379" s="47"/>
      <c r="B379" s="920"/>
      <c r="C379" s="920"/>
      <c r="D379" s="225" t="s">
        <v>45</v>
      </c>
      <c r="F379" s="350"/>
      <c r="G379" s="350"/>
      <c r="H379" s="221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  <c r="Y379" s="350"/>
      <c r="Z379" s="350"/>
      <c r="AA379" s="350"/>
      <c r="AB379" s="350"/>
      <c r="AC379" s="350"/>
      <c r="AD379" s="350"/>
      <c r="AE379" s="350"/>
      <c r="AF379" s="664"/>
      <c r="AJ379" s="350"/>
      <c r="AK379" s="350"/>
      <c r="AL379" s="350"/>
      <c r="AM379" s="350"/>
      <c r="AN379" s="350"/>
      <c r="AO379" s="350"/>
      <c r="AP379" s="350"/>
      <c r="AQ379" s="350"/>
      <c r="AR379" s="350"/>
      <c r="AS379" s="350"/>
      <c r="AT379" s="350"/>
      <c r="AU379" s="350"/>
      <c r="AV379" s="350"/>
      <c r="AW379" s="350"/>
      <c r="AX379" s="350"/>
      <c r="AY379" s="350"/>
      <c r="AZ379" s="350"/>
      <c r="BA379" s="350"/>
      <c r="BB379" s="350"/>
      <c r="BC379" s="350"/>
    </row>
    <row r="380" spans="1:55" s="37" customFormat="1" x14ac:dyDescent="0.4">
      <c r="A380" s="47"/>
      <c r="B380" s="920"/>
      <c r="C380" s="920"/>
      <c r="D380" s="225" t="s">
        <v>45</v>
      </c>
      <c r="F380" s="350"/>
      <c r="G380" s="350"/>
      <c r="H380" s="221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0"/>
      <c r="AA380" s="350"/>
      <c r="AB380" s="350"/>
      <c r="AC380" s="350"/>
      <c r="AD380" s="350"/>
      <c r="AE380" s="350"/>
      <c r="AF380" s="664"/>
      <c r="AJ380" s="350"/>
      <c r="AK380" s="350"/>
      <c r="AL380" s="350"/>
      <c r="AM380" s="350"/>
      <c r="AN380" s="350"/>
      <c r="AO380" s="350"/>
      <c r="AP380" s="350"/>
      <c r="AQ380" s="350"/>
      <c r="AR380" s="350"/>
      <c r="AS380" s="350"/>
      <c r="AT380" s="350"/>
      <c r="AU380" s="350"/>
      <c r="AV380" s="350"/>
      <c r="AW380" s="350"/>
      <c r="AX380" s="350"/>
      <c r="AY380" s="350"/>
      <c r="AZ380" s="350"/>
      <c r="BA380" s="350"/>
      <c r="BB380" s="350"/>
      <c r="BC380" s="350"/>
    </row>
    <row r="381" spans="1:55" s="37" customFormat="1" x14ac:dyDescent="0.4">
      <c r="A381" s="47"/>
      <c r="B381" s="920"/>
      <c r="C381" s="920"/>
      <c r="D381" s="225" t="s">
        <v>45</v>
      </c>
      <c r="F381" s="350"/>
      <c r="G381" s="350"/>
      <c r="H381" s="221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  <c r="Y381" s="350"/>
      <c r="Z381" s="350"/>
      <c r="AA381" s="350"/>
      <c r="AB381" s="350"/>
      <c r="AC381" s="350"/>
      <c r="AD381" s="350"/>
      <c r="AE381" s="350"/>
      <c r="AF381" s="664"/>
      <c r="AJ381" s="350"/>
      <c r="AK381" s="350"/>
      <c r="AL381" s="350"/>
      <c r="AM381" s="350"/>
      <c r="AN381" s="350"/>
      <c r="AO381" s="350"/>
      <c r="AP381" s="350"/>
      <c r="AQ381" s="350"/>
      <c r="AR381" s="350"/>
      <c r="AS381" s="350"/>
      <c r="AT381" s="350"/>
      <c r="AU381" s="350"/>
      <c r="AV381" s="350"/>
      <c r="AW381" s="350"/>
      <c r="AX381" s="350"/>
      <c r="AY381" s="350"/>
      <c r="AZ381" s="350"/>
      <c r="BA381" s="350"/>
      <c r="BB381" s="350"/>
      <c r="BC381" s="350"/>
    </row>
    <row r="382" spans="1:55" s="37" customFormat="1" x14ac:dyDescent="0.4">
      <c r="A382" s="47"/>
      <c r="B382" s="920"/>
      <c r="C382" s="920"/>
      <c r="D382" s="225" t="s">
        <v>45</v>
      </c>
      <c r="F382" s="350"/>
      <c r="G382" s="350"/>
      <c r="H382" s="221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  <c r="Y382" s="350"/>
      <c r="Z382" s="350"/>
      <c r="AA382" s="350"/>
      <c r="AB382" s="350"/>
      <c r="AC382" s="350"/>
      <c r="AD382" s="350"/>
      <c r="AE382" s="350"/>
      <c r="AF382" s="664"/>
      <c r="AJ382" s="350"/>
      <c r="AK382" s="350"/>
      <c r="AL382" s="350"/>
      <c r="AM382" s="350"/>
      <c r="AN382" s="350"/>
      <c r="AO382" s="350"/>
      <c r="AP382" s="350"/>
      <c r="AQ382" s="350"/>
      <c r="AR382" s="350"/>
      <c r="AS382" s="350"/>
      <c r="AT382" s="350"/>
      <c r="AU382" s="350"/>
      <c r="AV382" s="350"/>
      <c r="AW382" s="350"/>
      <c r="AX382" s="350"/>
      <c r="AY382" s="350"/>
      <c r="AZ382" s="350"/>
      <c r="BA382" s="350"/>
      <c r="BB382" s="350"/>
      <c r="BC382" s="350"/>
    </row>
    <row r="383" spans="1:55" s="37" customFormat="1" x14ac:dyDescent="0.4">
      <c r="A383" s="47"/>
      <c r="B383" s="920"/>
      <c r="C383" s="920"/>
      <c r="D383" s="225" t="s">
        <v>45</v>
      </c>
      <c r="F383" s="350"/>
      <c r="G383" s="350"/>
      <c r="H383" s="221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  <c r="Y383" s="350"/>
      <c r="Z383" s="350"/>
      <c r="AA383" s="350"/>
      <c r="AB383" s="350"/>
      <c r="AC383" s="350"/>
      <c r="AD383" s="350"/>
      <c r="AE383" s="350"/>
      <c r="AF383" s="664"/>
      <c r="AJ383" s="350"/>
      <c r="AK383" s="350"/>
      <c r="AL383" s="350"/>
      <c r="AM383" s="350"/>
      <c r="AN383" s="350"/>
      <c r="AO383" s="350"/>
      <c r="AP383" s="350"/>
      <c r="AQ383" s="350"/>
      <c r="AR383" s="350"/>
      <c r="AS383" s="350"/>
      <c r="AT383" s="350"/>
      <c r="AU383" s="350"/>
      <c r="AV383" s="350"/>
      <c r="AW383" s="350"/>
      <c r="AX383" s="350"/>
      <c r="AY383" s="350"/>
      <c r="AZ383" s="350"/>
      <c r="BA383" s="350"/>
      <c r="BB383" s="350"/>
      <c r="BC383" s="350"/>
    </row>
    <row r="384" spans="1:55" s="37" customFormat="1" x14ac:dyDescent="0.4">
      <c r="A384" s="47"/>
      <c r="B384" s="920"/>
      <c r="C384" s="920"/>
      <c r="D384" s="225" t="s">
        <v>45</v>
      </c>
      <c r="F384" s="350"/>
      <c r="G384" s="350"/>
      <c r="H384" s="221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  <c r="Y384" s="350"/>
      <c r="Z384" s="350"/>
      <c r="AA384" s="350"/>
      <c r="AB384" s="350"/>
      <c r="AC384" s="350"/>
      <c r="AD384" s="350"/>
      <c r="AE384" s="350"/>
      <c r="AF384" s="664"/>
      <c r="AJ384" s="350"/>
      <c r="AK384" s="350"/>
      <c r="AL384" s="350"/>
      <c r="AM384" s="350"/>
      <c r="AN384" s="350"/>
      <c r="AO384" s="350"/>
      <c r="AP384" s="350"/>
      <c r="AQ384" s="350"/>
      <c r="AR384" s="350"/>
      <c r="AS384" s="350"/>
      <c r="AT384" s="350"/>
      <c r="AU384" s="350"/>
      <c r="AV384" s="350"/>
      <c r="AW384" s="350"/>
      <c r="AX384" s="350"/>
      <c r="AY384" s="350"/>
      <c r="AZ384" s="350"/>
      <c r="BA384" s="350"/>
      <c r="BB384" s="350"/>
      <c r="BC384" s="350"/>
    </row>
    <row r="385" spans="1:55" s="37" customFormat="1" x14ac:dyDescent="0.4">
      <c r="A385" s="47"/>
      <c r="B385" s="920"/>
      <c r="C385" s="920"/>
      <c r="D385" s="225" t="s">
        <v>45</v>
      </c>
      <c r="F385" s="350"/>
      <c r="G385" s="350"/>
      <c r="H385" s="221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  <c r="Y385" s="350"/>
      <c r="Z385" s="350"/>
      <c r="AA385" s="350"/>
      <c r="AB385" s="350"/>
      <c r="AC385" s="350"/>
      <c r="AD385" s="350"/>
      <c r="AE385" s="350"/>
      <c r="AF385" s="664"/>
      <c r="AJ385" s="350"/>
      <c r="AK385" s="350"/>
      <c r="AL385" s="350"/>
      <c r="AM385" s="350"/>
      <c r="AN385" s="350"/>
      <c r="AO385" s="350"/>
      <c r="AP385" s="350"/>
      <c r="AQ385" s="350"/>
      <c r="AR385" s="350"/>
      <c r="AS385" s="350"/>
      <c r="AT385" s="350"/>
      <c r="AU385" s="350"/>
      <c r="AV385" s="350"/>
      <c r="AW385" s="350"/>
      <c r="AX385" s="350"/>
      <c r="AY385" s="350"/>
      <c r="AZ385" s="350"/>
      <c r="BA385" s="350"/>
      <c r="BB385" s="350"/>
      <c r="BC385" s="350"/>
    </row>
    <row r="386" spans="1:55" s="37" customFormat="1" x14ac:dyDescent="0.4">
      <c r="A386" s="47"/>
      <c r="B386" s="920"/>
      <c r="C386" s="920"/>
      <c r="D386" s="225" t="s">
        <v>45</v>
      </c>
      <c r="F386" s="350"/>
      <c r="G386" s="350"/>
      <c r="H386" s="221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  <c r="Y386" s="350"/>
      <c r="Z386" s="350"/>
      <c r="AA386" s="350"/>
      <c r="AB386" s="350"/>
      <c r="AC386" s="350"/>
      <c r="AD386" s="350"/>
      <c r="AE386" s="350"/>
      <c r="AF386" s="664"/>
      <c r="AJ386" s="350"/>
      <c r="AK386" s="350"/>
      <c r="AL386" s="350"/>
      <c r="AM386" s="350"/>
      <c r="AN386" s="350"/>
      <c r="AO386" s="350"/>
      <c r="AP386" s="350"/>
      <c r="AQ386" s="350"/>
      <c r="AR386" s="350"/>
      <c r="AS386" s="350"/>
      <c r="AT386" s="350"/>
      <c r="AU386" s="350"/>
      <c r="AV386" s="350"/>
      <c r="AW386" s="350"/>
      <c r="AX386" s="350"/>
      <c r="AY386" s="350"/>
      <c r="AZ386" s="350"/>
      <c r="BA386" s="350"/>
      <c r="BB386" s="350"/>
      <c r="BC386" s="350"/>
    </row>
    <row r="387" spans="1:55" s="37" customFormat="1" x14ac:dyDescent="0.4">
      <c r="A387" s="47"/>
      <c r="B387" s="920"/>
      <c r="C387" s="920"/>
      <c r="D387" s="225" t="s">
        <v>45</v>
      </c>
      <c r="F387" s="350"/>
      <c r="G387" s="350"/>
      <c r="H387" s="221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  <c r="Y387" s="350"/>
      <c r="Z387" s="350"/>
      <c r="AA387" s="350"/>
      <c r="AB387" s="350"/>
      <c r="AC387" s="350"/>
      <c r="AD387" s="350"/>
      <c r="AE387" s="350"/>
      <c r="AF387" s="664"/>
      <c r="AJ387" s="350"/>
      <c r="AK387" s="350"/>
      <c r="AL387" s="350"/>
      <c r="AM387" s="350"/>
      <c r="AN387" s="350"/>
      <c r="AO387" s="350"/>
      <c r="AP387" s="350"/>
      <c r="AQ387" s="350"/>
      <c r="AR387" s="350"/>
      <c r="AS387" s="350"/>
      <c r="AT387" s="350"/>
      <c r="AU387" s="350"/>
      <c r="AV387" s="350"/>
      <c r="AW387" s="350"/>
      <c r="AX387" s="350"/>
      <c r="AY387" s="350"/>
      <c r="AZ387" s="350"/>
      <c r="BA387" s="350"/>
      <c r="BB387" s="350"/>
      <c r="BC387" s="350"/>
    </row>
    <row r="388" spans="1:55" s="1067" customFormat="1" ht="27" customHeight="1" x14ac:dyDescent="0.4">
      <c r="A388" s="1066"/>
      <c r="B388" s="1066"/>
      <c r="C388" s="1066"/>
      <c r="E388" s="1068" t="str">
        <f>$E$49</f>
        <v>SÖGULEG LOSUN</v>
      </c>
      <c r="F388" s="1069"/>
      <c r="G388" s="1069"/>
      <c r="H388" s="1069"/>
      <c r="I388" s="1069"/>
      <c r="J388" s="1069"/>
      <c r="K388" s="1069"/>
      <c r="L388" s="1069"/>
      <c r="M388" s="1069"/>
      <c r="N388" s="1069"/>
      <c r="O388" s="1069"/>
      <c r="P388" s="1069"/>
      <c r="Q388" s="1069"/>
      <c r="R388" s="1069"/>
      <c r="S388" s="1069"/>
      <c r="T388" s="1069"/>
      <c r="U388" s="1069"/>
      <c r="V388" s="1069"/>
      <c r="W388" s="1069"/>
      <c r="X388" s="1069"/>
      <c r="Y388" s="1069"/>
      <c r="Z388" s="1069"/>
      <c r="AA388" s="1069"/>
      <c r="AB388" s="1069"/>
      <c r="AC388" s="1069"/>
      <c r="AD388" s="1069"/>
      <c r="AE388" s="1069"/>
      <c r="AF388" s="1070"/>
      <c r="AI388" s="1068" t="str">
        <f>$AI$49</f>
        <v>HISTORICAL EMISSIONS</v>
      </c>
      <c r="AJ388" s="1069"/>
      <c r="AK388" s="1069"/>
      <c r="AL388" s="1069"/>
      <c r="AM388" s="1069"/>
      <c r="AN388" s="1069"/>
      <c r="AO388" s="1069"/>
      <c r="AP388" s="1069"/>
      <c r="AQ388" s="1069"/>
      <c r="AR388" s="1069"/>
      <c r="AS388" s="1069"/>
      <c r="AT388" s="1069"/>
      <c r="AU388" s="1069"/>
      <c r="AV388" s="1069"/>
      <c r="AW388" s="1069"/>
      <c r="AX388" s="1069"/>
      <c r="AY388" s="1069"/>
      <c r="AZ388" s="1069"/>
      <c r="BA388" s="1069"/>
      <c r="BB388" s="1069"/>
      <c r="BC388" s="1069"/>
    </row>
    <row r="389" spans="1:55" s="37" customFormat="1" x14ac:dyDescent="0.4">
      <c r="A389" s="47"/>
      <c r="B389" s="920"/>
      <c r="C389" s="920"/>
      <c r="D389" s="225" t="s">
        <v>45</v>
      </c>
      <c r="F389" s="350"/>
      <c r="G389" s="350"/>
      <c r="H389" s="221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  <c r="Y389" s="350"/>
      <c r="Z389" s="350"/>
      <c r="AA389" s="350"/>
      <c r="AB389" s="350"/>
      <c r="AC389" s="350"/>
      <c r="AD389" s="350"/>
      <c r="AE389" s="350"/>
      <c r="AF389" s="664"/>
      <c r="AJ389" s="350"/>
      <c r="AK389" s="350"/>
      <c r="AL389" s="350"/>
      <c r="AM389" s="350"/>
      <c r="AN389" s="350"/>
      <c r="AO389" s="350"/>
      <c r="AP389" s="350"/>
      <c r="AQ389" s="350"/>
      <c r="AR389" s="350"/>
      <c r="AS389" s="350"/>
      <c r="AT389" s="350"/>
      <c r="AU389" s="350"/>
      <c r="AV389" s="350"/>
      <c r="AW389" s="350"/>
      <c r="AX389" s="350"/>
      <c r="AY389" s="350"/>
      <c r="AZ389" s="350"/>
      <c r="BA389" s="350"/>
      <c r="BB389" s="350"/>
      <c r="BC389" s="350"/>
    </row>
    <row r="390" spans="1:55" s="37" customFormat="1" x14ac:dyDescent="0.4">
      <c r="A390" s="47"/>
      <c r="B390" s="920"/>
      <c r="C390" s="920"/>
      <c r="D390" s="225" t="s">
        <v>45</v>
      </c>
      <c r="F390" s="350"/>
      <c r="G390" s="350"/>
      <c r="H390" s="221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  <c r="Y390" s="350"/>
      <c r="Z390" s="350"/>
      <c r="AA390" s="350"/>
      <c r="AB390" s="350"/>
      <c r="AC390" s="350"/>
      <c r="AD390" s="350"/>
      <c r="AE390" s="350"/>
      <c r="AF390" s="664"/>
      <c r="AJ390" s="350"/>
      <c r="AK390" s="350"/>
      <c r="AL390" s="350"/>
      <c r="AM390" s="350"/>
      <c r="AN390" s="350"/>
      <c r="AO390" s="350"/>
      <c r="AP390" s="350"/>
      <c r="AQ390" s="350"/>
      <c r="AR390" s="350"/>
      <c r="AS390" s="350"/>
      <c r="AT390" s="350"/>
      <c r="AU390" s="350"/>
      <c r="AV390" s="350"/>
      <c r="AW390" s="350"/>
      <c r="AX390" s="350"/>
      <c r="AY390" s="350"/>
      <c r="AZ390" s="350"/>
      <c r="BA390" s="350"/>
      <c r="BB390" s="350"/>
      <c r="BC390" s="350"/>
    </row>
    <row r="391" spans="1:55" s="37" customFormat="1" x14ac:dyDescent="0.4">
      <c r="A391" s="47"/>
      <c r="B391" s="920"/>
      <c r="C391" s="920"/>
      <c r="D391" s="225" t="s">
        <v>45</v>
      </c>
      <c r="F391" s="350"/>
      <c r="G391" s="350"/>
      <c r="H391" s="221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  <c r="Y391" s="350"/>
      <c r="Z391" s="350"/>
      <c r="AA391" s="350"/>
      <c r="AB391" s="350"/>
      <c r="AC391" s="350"/>
      <c r="AD391" s="350"/>
      <c r="AE391" s="350"/>
      <c r="AF391" s="664"/>
      <c r="AJ391" s="350"/>
      <c r="AK391" s="350"/>
      <c r="AL391" s="350"/>
      <c r="AM391" s="350"/>
      <c r="AN391" s="350"/>
      <c r="AO391" s="350"/>
      <c r="AP391" s="350"/>
      <c r="AQ391" s="350"/>
      <c r="AR391" s="350"/>
      <c r="AS391" s="350"/>
      <c r="AT391" s="350"/>
      <c r="AU391" s="350"/>
      <c r="AV391" s="350"/>
      <c r="AW391" s="350"/>
      <c r="AX391" s="350"/>
      <c r="AY391" s="350"/>
      <c r="AZ391" s="350"/>
      <c r="BA391" s="350"/>
      <c r="BB391" s="350"/>
      <c r="BC391" s="350"/>
    </row>
    <row r="392" spans="1:55" s="37" customFormat="1" x14ac:dyDescent="0.4">
      <c r="A392" s="47"/>
      <c r="B392" s="920"/>
      <c r="C392" s="920"/>
      <c r="D392" s="225" t="s">
        <v>45</v>
      </c>
      <c r="F392" s="350"/>
      <c r="G392" s="350"/>
      <c r="H392" s="221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  <c r="AA392" s="350"/>
      <c r="AB392" s="350"/>
      <c r="AC392" s="350"/>
      <c r="AD392" s="350"/>
      <c r="AE392" s="350"/>
      <c r="AF392" s="664"/>
      <c r="AJ392" s="350"/>
      <c r="AK392" s="350"/>
      <c r="AL392" s="350"/>
      <c r="AM392" s="350"/>
      <c r="AN392" s="350"/>
      <c r="AO392" s="350"/>
      <c r="AP392" s="350"/>
      <c r="AQ392" s="350"/>
      <c r="AR392" s="350"/>
      <c r="AS392" s="350"/>
      <c r="AT392" s="350"/>
      <c r="AU392" s="350"/>
      <c r="AV392" s="350"/>
      <c r="AW392" s="350"/>
      <c r="AX392" s="350"/>
      <c r="AY392" s="350"/>
      <c r="AZ392" s="350"/>
      <c r="BA392" s="350"/>
      <c r="BB392" s="350"/>
      <c r="BC392" s="350"/>
    </row>
    <row r="393" spans="1:55" s="37" customFormat="1" x14ac:dyDescent="0.4">
      <c r="A393" s="47"/>
      <c r="B393" s="920"/>
      <c r="C393" s="920"/>
      <c r="D393" s="225" t="s">
        <v>45</v>
      </c>
      <c r="F393" s="350"/>
      <c r="G393" s="350"/>
      <c r="H393" s="221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  <c r="Y393" s="350"/>
      <c r="Z393" s="350"/>
      <c r="AA393" s="350"/>
      <c r="AB393" s="350"/>
      <c r="AC393" s="350"/>
      <c r="AD393" s="350"/>
      <c r="AE393" s="350"/>
      <c r="AF393" s="664"/>
      <c r="AJ393" s="350"/>
      <c r="AK393" s="350"/>
      <c r="AL393" s="350"/>
      <c r="AM393" s="350"/>
      <c r="AN393" s="350"/>
      <c r="AO393" s="350"/>
      <c r="AP393" s="350"/>
      <c r="AQ393" s="350"/>
      <c r="AR393" s="350"/>
      <c r="AS393" s="350"/>
      <c r="AT393" s="350"/>
      <c r="AU393" s="350"/>
      <c r="AV393" s="350"/>
      <c r="AW393" s="350"/>
      <c r="AX393" s="350"/>
      <c r="AY393" s="350"/>
      <c r="AZ393" s="350"/>
      <c r="BA393" s="350"/>
      <c r="BB393" s="350"/>
      <c r="BC393" s="350"/>
    </row>
    <row r="394" spans="1:55" s="37" customFormat="1" x14ac:dyDescent="0.4">
      <c r="A394" s="47"/>
      <c r="B394" s="920"/>
      <c r="C394" s="920"/>
      <c r="D394" s="225" t="s">
        <v>45</v>
      </c>
      <c r="F394" s="350"/>
      <c r="G394" s="350"/>
      <c r="H394" s="221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0"/>
      <c r="AA394" s="350"/>
      <c r="AB394" s="350"/>
      <c r="AC394" s="350"/>
      <c r="AD394" s="350"/>
      <c r="AE394" s="350"/>
      <c r="AF394" s="664"/>
      <c r="AJ394" s="350"/>
      <c r="AK394" s="350"/>
      <c r="AL394" s="350"/>
      <c r="AM394" s="350"/>
      <c r="AN394" s="350"/>
      <c r="AO394" s="350"/>
      <c r="AP394" s="350"/>
      <c r="AQ394" s="350"/>
      <c r="AR394" s="350"/>
      <c r="AS394" s="350"/>
      <c r="AT394" s="350"/>
      <c r="AU394" s="350"/>
      <c r="AV394" s="350"/>
      <c r="AW394" s="350"/>
      <c r="AX394" s="350"/>
      <c r="AY394" s="350"/>
      <c r="AZ394" s="350"/>
      <c r="BA394" s="350"/>
      <c r="BB394" s="350"/>
      <c r="BC394" s="350"/>
    </row>
    <row r="395" spans="1:55" s="37" customFormat="1" x14ac:dyDescent="0.4">
      <c r="A395" s="47"/>
      <c r="B395" s="920"/>
      <c r="C395" s="920"/>
      <c r="D395" s="225" t="s">
        <v>45</v>
      </c>
      <c r="F395" s="350"/>
      <c r="G395" s="350"/>
      <c r="H395" s="221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  <c r="Y395" s="350"/>
      <c r="Z395" s="350"/>
      <c r="AA395" s="350"/>
      <c r="AB395" s="350"/>
      <c r="AC395" s="350"/>
      <c r="AD395" s="350"/>
      <c r="AE395" s="350"/>
      <c r="AF395" s="664"/>
      <c r="AJ395" s="350"/>
      <c r="AK395" s="350"/>
      <c r="AL395" s="350"/>
      <c r="AM395" s="350"/>
      <c r="AN395" s="350"/>
      <c r="AO395" s="350"/>
      <c r="AP395" s="350"/>
      <c r="AQ395" s="350"/>
      <c r="AR395" s="350"/>
      <c r="AS395" s="350"/>
      <c r="AT395" s="350"/>
      <c r="AU395" s="350"/>
      <c r="AV395" s="350"/>
      <c r="AW395" s="350"/>
      <c r="AX395" s="350"/>
      <c r="AY395" s="350"/>
      <c r="AZ395" s="350"/>
      <c r="BA395" s="350"/>
      <c r="BB395" s="350"/>
      <c r="BC395" s="350"/>
    </row>
    <row r="396" spans="1:55" s="37" customFormat="1" x14ac:dyDescent="0.4">
      <c r="A396" s="47"/>
      <c r="B396" s="920"/>
      <c r="C396" s="920"/>
      <c r="D396" s="225" t="s">
        <v>45</v>
      </c>
      <c r="F396" s="350"/>
      <c r="G396" s="350"/>
      <c r="H396" s="221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0"/>
      <c r="AD396" s="350"/>
      <c r="AE396" s="350"/>
      <c r="AF396" s="664"/>
      <c r="AJ396" s="350"/>
      <c r="AK396" s="350"/>
      <c r="AL396" s="350"/>
      <c r="AM396" s="350"/>
      <c r="AN396" s="350"/>
      <c r="AO396" s="350"/>
      <c r="AP396" s="350"/>
      <c r="AQ396" s="350"/>
      <c r="AR396" s="350"/>
      <c r="AS396" s="350"/>
      <c r="AT396" s="350"/>
      <c r="AU396" s="350"/>
      <c r="AV396" s="350"/>
      <c r="AW396" s="350"/>
      <c r="AX396" s="350"/>
      <c r="AY396" s="350"/>
      <c r="AZ396" s="350"/>
      <c r="BA396" s="350"/>
      <c r="BB396" s="350"/>
      <c r="BC396" s="350"/>
    </row>
    <row r="397" spans="1:55" s="37" customFormat="1" x14ac:dyDescent="0.4">
      <c r="A397" s="47"/>
      <c r="B397" s="920"/>
      <c r="C397" s="920"/>
      <c r="D397" s="225" t="s">
        <v>45</v>
      </c>
      <c r="F397" s="350"/>
      <c r="G397" s="350"/>
      <c r="H397" s="221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  <c r="AA397" s="350"/>
      <c r="AB397" s="350"/>
      <c r="AC397" s="350"/>
      <c r="AD397" s="350"/>
      <c r="AE397" s="350"/>
      <c r="AF397" s="664"/>
      <c r="AJ397" s="350"/>
      <c r="AK397" s="350"/>
      <c r="AL397" s="350"/>
      <c r="AM397" s="350"/>
      <c r="AN397" s="350"/>
      <c r="AO397" s="350"/>
      <c r="AP397" s="350"/>
      <c r="AQ397" s="350"/>
      <c r="AR397" s="350"/>
      <c r="AS397" s="350"/>
      <c r="AT397" s="350"/>
      <c r="AU397" s="350"/>
      <c r="AV397" s="350"/>
      <c r="AW397" s="350"/>
      <c r="AX397" s="350"/>
      <c r="AY397" s="350"/>
      <c r="AZ397" s="350"/>
      <c r="BA397" s="350"/>
      <c r="BB397" s="350"/>
      <c r="BC397" s="350"/>
    </row>
    <row r="398" spans="1:55" s="37" customFormat="1" x14ac:dyDescent="0.4">
      <c r="A398" s="47"/>
      <c r="B398" s="920"/>
      <c r="C398" s="920"/>
      <c r="D398" s="225" t="s">
        <v>45</v>
      </c>
      <c r="F398" s="350"/>
      <c r="G398" s="350"/>
      <c r="H398" s="221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  <c r="AA398" s="350"/>
      <c r="AB398" s="350"/>
      <c r="AC398" s="350"/>
      <c r="AD398" s="350"/>
      <c r="AE398" s="350"/>
      <c r="AF398" s="664"/>
      <c r="AJ398" s="350"/>
      <c r="AK398" s="350"/>
      <c r="AL398" s="350"/>
      <c r="AM398" s="350"/>
      <c r="AN398" s="350"/>
      <c r="AO398" s="350"/>
      <c r="AP398" s="350"/>
      <c r="AQ398" s="350"/>
      <c r="AR398" s="350"/>
      <c r="AS398" s="350"/>
      <c r="AT398" s="350"/>
      <c r="AU398" s="350"/>
      <c r="AV398" s="350"/>
      <c r="AW398" s="350"/>
      <c r="AX398" s="350"/>
      <c r="AY398" s="350"/>
      <c r="AZ398" s="350"/>
      <c r="BA398" s="350"/>
      <c r="BB398" s="350"/>
      <c r="BC398" s="350"/>
    </row>
    <row r="399" spans="1:55" s="37" customFormat="1" x14ac:dyDescent="0.4">
      <c r="A399" s="47"/>
      <c r="B399" s="920"/>
      <c r="C399" s="920"/>
      <c r="D399" s="225" t="s">
        <v>45</v>
      </c>
      <c r="F399" s="350"/>
      <c r="G399" s="350"/>
      <c r="H399" s="221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  <c r="Y399" s="350"/>
      <c r="Z399" s="350"/>
      <c r="AA399" s="350"/>
      <c r="AB399" s="350"/>
      <c r="AC399" s="350"/>
      <c r="AD399" s="350"/>
      <c r="AE399" s="350"/>
      <c r="AF399" s="664"/>
      <c r="AJ399" s="350"/>
      <c r="AK399" s="350"/>
      <c r="AL399" s="350"/>
      <c r="AM399" s="350"/>
      <c r="AN399" s="350"/>
      <c r="AO399" s="350"/>
      <c r="AP399" s="350"/>
      <c r="AQ399" s="350"/>
      <c r="AR399" s="350"/>
      <c r="AS399" s="350"/>
      <c r="AT399" s="350"/>
      <c r="AU399" s="350"/>
      <c r="AV399" s="350"/>
      <c r="AW399" s="350"/>
      <c r="AX399" s="350"/>
      <c r="AY399" s="350"/>
      <c r="AZ399" s="350"/>
      <c r="BA399" s="350"/>
      <c r="BB399" s="350"/>
      <c r="BC399" s="350"/>
    </row>
    <row r="400" spans="1:55" s="37" customFormat="1" ht="15" customHeight="1" x14ac:dyDescent="0.4">
      <c r="A400" s="47"/>
      <c r="B400" s="920"/>
      <c r="C400" s="920"/>
      <c r="D400" s="225" t="s">
        <v>45</v>
      </c>
      <c r="F400" s="350"/>
      <c r="G400" s="350"/>
      <c r="H400" s="221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  <c r="AD400" s="350"/>
      <c r="AE400" s="350"/>
      <c r="AF400" s="664"/>
      <c r="AJ400" s="350"/>
      <c r="AK400" s="350"/>
      <c r="AL400" s="350"/>
      <c r="AM400" s="350"/>
      <c r="AN400" s="350"/>
      <c r="AO400" s="350"/>
      <c r="AP400" s="350"/>
      <c r="AQ400" s="350"/>
      <c r="AR400" s="350"/>
      <c r="AS400" s="350"/>
      <c r="AT400" s="350"/>
      <c r="AU400" s="350"/>
      <c r="AV400" s="350"/>
      <c r="AW400" s="350"/>
      <c r="AX400" s="350"/>
      <c r="AY400" s="350"/>
      <c r="AZ400" s="350"/>
      <c r="BA400" s="350"/>
      <c r="BB400" s="350"/>
      <c r="BC400" s="350"/>
    </row>
    <row r="401" spans="1:55" s="37" customFormat="1" ht="15" customHeight="1" x14ac:dyDescent="0.4">
      <c r="A401" s="47"/>
      <c r="B401" s="920"/>
      <c r="C401" s="920"/>
      <c r="D401" s="225" t="s">
        <v>45</v>
      </c>
      <c r="F401" s="350"/>
      <c r="G401" s="350"/>
      <c r="H401" s="221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  <c r="AA401" s="350"/>
      <c r="AB401" s="350"/>
      <c r="AC401" s="350"/>
      <c r="AD401" s="350"/>
      <c r="AE401" s="350"/>
      <c r="AF401" s="664"/>
      <c r="AJ401" s="350"/>
      <c r="AK401" s="350"/>
      <c r="AL401" s="350"/>
      <c r="AM401" s="350"/>
      <c r="AN401" s="350"/>
      <c r="AO401" s="350"/>
      <c r="AP401" s="350"/>
      <c r="AQ401" s="350"/>
      <c r="AR401" s="350"/>
      <c r="AS401" s="350"/>
      <c r="AT401" s="350"/>
      <c r="AU401" s="350"/>
      <c r="AV401" s="350"/>
      <c r="AW401" s="350"/>
      <c r="AX401" s="350"/>
      <c r="AY401" s="350"/>
      <c r="AZ401" s="350"/>
      <c r="BA401" s="350"/>
      <c r="BB401" s="350"/>
      <c r="BC401" s="350"/>
    </row>
    <row r="402" spans="1:55" s="37" customFormat="1" ht="15" customHeight="1" x14ac:dyDescent="0.4">
      <c r="A402" s="47"/>
      <c r="B402" s="920"/>
      <c r="C402" s="920"/>
      <c r="D402" s="225" t="s">
        <v>45</v>
      </c>
      <c r="F402" s="350"/>
      <c r="G402" s="350"/>
      <c r="H402" s="221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  <c r="AA402" s="350"/>
      <c r="AB402" s="350"/>
      <c r="AC402" s="350"/>
      <c r="AD402" s="350"/>
      <c r="AE402" s="350"/>
      <c r="AF402" s="664"/>
      <c r="AJ402" s="350"/>
      <c r="AK402" s="350"/>
      <c r="AL402" s="350"/>
      <c r="AM402" s="350"/>
      <c r="AN402" s="350"/>
      <c r="AO402" s="350"/>
      <c r="AP402" s="350"/>
      <c r="AQ402" s="350"/>
      <c r="AR402" s="350"/>
      <c r="AS402" s="350"/>
      <c r="AT402" s="350"/>
      <c r="AU402" s="350"/>
      <c r="AV402" s="350"/>
      <c r="AW402" s="350"/>
      <c r="AX402" s="350"/>
      <c r="AY402" s="350"/>
      <c r="AZ402" s="350"/>
      <c r="BA402" s="350"/>
      <c r="BB402" s="350"/>
      <c r="BC402" s="350"/>
    </row>
    <row r="403" spans="1:55" s="37" customFormat="1" x14ac:dyDescent="0.4">
      <c r="A403" s="47"/>
      <c r="B403" s="920"/>
      <c r="C403" s="920"/>
      <c r="D403" s="225" t="s">
        <v>45</v>
      </c>
      <c r="F403" s="350"/>
      <c r="G403" s="350"/>
      <c r="H403" s="221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  <c r="Y403" s="350"/>
      <c r="Z403" s="350"/>
      <c r="AA403" s="350"/>
      <c r="AB403" s="350"/>
      <c r="AC403" s="350"/>
      <c r="AD403" s="350"/>
      <c r="AE403" s="350"/>
      <c r="AF403" s="664"/>
      <c r="AJ403" s="350"/>
      <c r="AK403" s="350"/>
      <c r="AL403" s="350"/>
      <c r="AM403" s="350"/>
      <c r="AN403" s="350"/>
      <c r="AO403" s="350"/>
      <c r="AP403" s="350"/>
      <c r="AQ403" s="350"/>
      <c r="AR403" s="350"/>
      <c r="AS403" s="350"/>
      <c r="AT403" s="350"/>
      <c r="AU403" s="350"/>
      <c r="AV403" s="350"/>
      <c r="AW403" s="350"/>
      <c r="AX403" s="350"/>
      <c r="AY403" s="350"/>
      <c r="AZ403" s="350"/>
      <c r="BA403" s="350"/>
      <c r="BB403" s="350"/>
      <c r="BC403" s="350"/>
    </row>
    <row r="404" spans="1:55" s="37" customFormat="1" x14ac:dyDescent="0.4">
      <c r="A404" s="47"/>
      <c r="B404" s="920"/>
      <c r="C404" s="920"/>
      <c r="D404" s="225" t="s">
        <v>45</v>
      </c>
      <c r="F404" s="350"/>
      <c r="G404" s="350"/>
      <c r="H404" s="221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  <c r="AA404" s="350"/>
      <c r="AB404" s="350"/>
      <c r="AC404" s="350"/>
      <c r="AD404" s="350"/>
      <c r="AE404" s="350"/>
      <c r="AF404" s="664"/>
      <c r="AJ404" s="350"/>
      <c r="AK404" s="350"/>
      <c r="AL404" s="350"/>
      <c r="AM404" s="350"/>
      <c r="AN404" s="350"/>
      <c r="AO404" s="350"/>
      <c r="AP404" s="350"/>
      <c r="AQ404" s="350"/>
      <c r="AR404" s="350"/>
      <c r="AS404" s="350"/>
      <c r="AT404" s="350"/>
      <c r="AU404" s="350"/>
      <c r="AV404" s="350"/>
      <c r="AW404" s="350"/>
      <c r="AX404" s="350"/>
      <c r="AY404" s="350"/>
      <c r="AZ404" s="350"/>
      <c r="BA404" s="350"/>
      <c r="BB404" s="350"/>
      <c r="BC404" s="350"/>
    </row>
    <row r="405" spans="1:55" s="37" customFormat="1" x14ac:dyDescent="0.4">
      <c r="A405" s="47"/>
      <c r="B405" s="920"/>
      <c r="C405" s="920"/>
      <c r="D405" s="225" t="s">
        <v>45</v>
      </c>
      <c r="F405" s="350"/>
      <c r="G405" s="350"/>
      <c r="H405" s="221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  <c r="AA405" s="350"/>
      <c r="AB405" s="350"/>
      <c r="AC405" s="350"/>
      <c r="AD405" s="350"/>
      <c r="AE405" s="350"/>
      <c r="AF405" s="664"/>
      <c r="AJ405" s="350"/>
      <c r="AK405" s="350"/>
      <c r="AL405" s="350"/>
      <c r="AM405" s="350"/>
      <c r="AN405" s="350"/>
      <c r="AO405" s="350"/>
      <c r="AP405" s="350"/>
      <c r="AQ405" s="350"/>
      <c r="AR405" s="350"/>
      <c r="AS405" s="350"/>
      <c r="AT405" s="350"/>
      <c r="AU405" s="350"/>
      <c r="AV405" s="350"/>
      <c r="AW405" s="350"/>
      <c r="AX405" s="350"/>
      <c r="AY405" s="350"/>
      <c r="AZ405" s="350"/>
      <c r="BA405" s="350"/>
      <c r="BB405" s="350"/>
      <c r="BC405" s="350"/>
    </row>
    <row r="406" spans="1:55" s="37" customFormat="1" x14ac:dyDescent="0.4">
      <c r="A406" s="47"/>
      <c r="B406" s="920"/>
      <c r="C406" s="920"/>
      <c r="D406" s="225" t="s">
        <v>45</v>
      </c>
      <c r="F406" s="350"/>
      <c r="G406" s="350"/>
      <c r="H406" s="221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  <c r="Y406" s="350"/>
      <c r="Z406" s="350"/>
      <c r="AA406" s="350"/>
      <c r="AB406" s="350"/>
      <c r="AC406" s="350"/>
      <c r="AD406" s="350"/>
      <c r="AE406" s="350"/>
      <c r="AF406" s="664"/>
      <c r="AJ406" s="350"/>
      <c r="AK406" s="350"/>
      <c r="AL406" s="350"/>
      <c r="AM406" s="350"/>
      <c r="AN406" s="350"/>
      <c r="AO406" s="350"/>
      <c r="AP406" s="350"/>
      <c r="AQ406" s="350"/>
      <c r="AR406" s="350"/>
      <c r="AS406" s="350"/>
      <c r="AT406" s="350"/>
      <c r="AU406" s="350"/>
      <c r="AV406" s="350"/>
      <c r="AW406" s="350"/>
      <c r="AX406" s="350"/>
      <c r="AY406" s="350"/>
      <c r="AZ406" s="350"/>
      <c r="BA406" s="350"/>
      <c r="BB406" s="350"/>
      <c r="BC406" s="350"/>
    </row>
    <row r="407" spans="1:55" s="37" customFormat="1" x14ac:dyDescent="0.4">
      <c r="A407" s="47"/>
      <c r="B407" s="920"/>
      <c r="C407" s="920"/>
      <c r="D407" s="225" t="s">
        <v>45</v>
      </c>
      <c r="F407" s="350"/>
      <c r="G407" s="350"/>
      <c r="H407" s="221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  <c r="AA407" s="350"/>
      <c r="AB407" s="350"/>
      <c r="AC407" s="350"/>
      <c r="AD407" s="350"/>
      <c r="AE407" s="350"/>
      <c r="AF407" s="664"/>
      <c r="AJ407" s="350"/>
      <c r="AK407" s="350"/>
      <c r="AL407" s="350"/>
      <c r="AM407" s="350"/>
      <c r="AN407" s="350"/>
      <c r="AO407" s="350"/>
      <c r="AP407" s="350"/>
      <c r="AQ407" s="350"/>
      <c r="AR407" s="350"/>
      <c r="AS407" s="350"/>
      <c r="AT407" s="350"/>
      <c r="AU407" s="350"/>
      <c r="AV407" s="350"/>
      <c r="AW407" s="350"/>
      <c r="AX407" s="350"/>
      <c r="AY407" s="350"/>
      <c r="AZ407" s="350"/>
      <c r="BA407" s="350"/>
      <c r="BB407" s="350"/>
      <c r="BC407" s="350"/>
    </row>
    <row r="408" spans="1:55" s="37" customFormat="1" x14ac:dyDescent="0.4">
      <c r="A408" s="47"/>
      <c r="B408" s="920"/>
      <c r="C408" s="920"/>
      <c r="D408" s="225" t="s">
        <v>45</v>
      </c>
      <c r="F408" s="350"/>
      <c r="G408" s="350"/>
      <c r="H408" s="221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0"/>
      <c r="AD408" s="350"/>
      <c r="AE408" s="350"/>
      <c r="AF408" s="664"/>
      <c r="AJ408" s="350"/>
      <c r="AK408" s="350"/>
      <c r="AL408" s="350"/>
      <c r="AM408" s="350"/>
      <c r="AN408" s="350"/>
      <c r="AO408" s="350"/>
      <c r="AP408" s="350"/>
      <c r="AQ408" s="350"/>
      <c r="AR408" s="350"/>
      <c r="AS408" s="350"/>
      <c r="AT408" s="350"/>
      <c r="AU408" s="350"/>
      <c r="AV408" s="350"/>
      <c r="AW408" s="350"/>
      <c r="AX408" s="350"/>
      <c r="AY408" s="350"/>
      <c r="AZ408" s="350"/>
      <c r="BA408" s="350"/>
      <c r="BB408" s="350"/>
      <c r="BC408" s="350"/>
    </row>
    <row r="409" spans="1:55" s="37" customFormat="1" x14ac:dyDescent="0.4">
      <c r="A409" s="47"/>
      <c r="B409" s="920"/>
      <c r="C409" s="920"/>
      <c r="D409" s="225" t="s">
        <v>45</v>
      </c>
      <c r="F409" s="350"/>
      <c r="G409" s="350"/>
      <c r="H409" s="221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  <c r="Y409" s="350"/>
      <c r="Z409" s="350"/>
      <c r="AA409" s="350"/>
      <c r="AB409" s="350"/>
      <c r="AC409" s="350"/>
      <c r="AD409" s="350"/>
      <c r="AE409" s="350"/>
      <c r="AF409" s="664"/>
      <c r="AJ409" s="350"/>
      <c r="AK409" s="350"/>
      <c r="AL409" s="350"/>
      <c r="AM409" s="350"/>
      <c r="AN409" s="350"/>
      <c r="AO409" s="350"/>
      <c r="AP409" s="350"/>
      <c r="AQ409" s="350"/>
      <c r="AR409" s="350"/>
      <c r="AS409" s="350"/>
      <c r="AT409" s="350"/>
      <c r="AU409" s="350"/>
      <c r="AV409" s="350"/>
      <c r="AW409" s="350"/>
      <c r="AX409" s="350"/>
      <c r="AY409" s="350"/>
      <c r="AZ409" s="350"/>
      <c r="BA409" s="350"/>
      <c r="BB409" s="350"/>
      <c r="BC409" s="350"/>
    </row>
    <row r="410" spans="1:55" s="37" customFormat="1" x14ac:dyDescent="0.4">
      <c r="A410" s="47"/>
      <c r="B410" s="920"/>
      <c r="C410" s="920"/>
      <c r="D410" s="225" t="s">
        <v>45</v>
      </c>
      <c r="F410" s="350"/>
      <c r="G410" s="350"/>
      <c r="H410" s="221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0"/>
      <c r="AA410" s="350"/>
      <c r="AB410" s="350"/>
      <c r="AC410" s="350"/>
      <c r="AD410" s="350"/>
      <c r="AE410" s="350"/>
      <c r="AF410" s="664"/>
      <c r="AJ410" s="350"/>
      <c r="AK410" s="350"/>
      <c r="AL410" s="350"/>
      <c r="AM410" s="350"/>
      <c r="AN410" s="350"/>
      <c r="AO410" s="350"/>
      <c r="AP410" s="350"/>
      <c r="AQ410" s="350"/>
      <c r="AR410" s="350"/>
      <c r="AS410" s="350"/>
      <c r="AT410" s="350"/>
      <c r="AU410" s="350"/>
      <c r="AV410" s="350"/>
      <c r="AW410" s="350"/>
      <c r="AX410" s="350"/>
      <c r="AY410" s="350"/>
      <c r="AZ410" s="350"/>
      <c r="BA410" s="350"/>
      <c r="BB410" s="350"/>
      <c r="BC410" s="350"/>
    </row>
    <row r="411" spans="1:55" s="37" customFormat="1" x14ac:dyDescent="0.4">
      <c r="A411" s="47"/>
      <c r="B411" s="920"/>
      <c r="C411" s="920"/>
      <c r="D411" s="225"/>
      <c r="F411" s="350"/>
      <c r="G411" s="350"/>
      <c r="H411" s="221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  <c r="Y411" s="350"/>
      <c r="Z411" s="350"/>
      <c r="AA411" s="350"/>
      <c r="AB411" s="350"/>
      <c r="AC411" s="350"/>
      <c r="AD411" s="350"/>
      <c r="AE411" s="350"/>
      <c r="AF411" s="664"/>
      <c r="AJ411" s="350"/>
      <c r="AK411" s="350"/>
      <c r="AL411" s="350"/>
      <c r="AM411" s="350"/>
      <c r="AN411" s="350"/>
      <c r="AO411" s="350"/>
      <c r="AP411" s="350"/>
      <c r="AQ411" s="350"/>
      <c r="AR411" s="350"/>
      <c r="AS411" s="350"/>
      <c r="AT411" s="350"/>
      <c r="AU411" s="350"/>
      <c r="AV411" s="350"/>
      <c r="AW411" s="350"/>
      <c r="AX411" s="350"/>
      <c r="AY411" s="350"/>
      <c r="AZ411" s="350"/>
      <c r="BA411" s="350"/>
      <c r="BB411" s="350"/>
      <c r="BC411" s="350"/>
    </row>
    <row r="412" spans="1:55" s="37" customFormat="1" x14ac:dyDescent="0.4">
      <c r="A412" s="47"/>
      <c r="B412" s="920"/>
      <c r="C412" s="920"/>
      <c r="D412" s="225"/>
      <c r="F412" s="350"/>
      <c r="G412" s="350"/>
      <c r="H412" s="221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50"/>
      <c r="AC412" s="350"/>
      <c r="AD412" s="350"/>
      <c r="AE412" s="350"/>
      <c r="AF412" s="664"/>
      <c r="AJ412" s="350"/>
      <c r="AK412" s="350"/>
      <c r="AL412" s="350"/>
      <c r="AM412" s="350"/>
      <c r="AN412" s="350"/>
      <c r="AO412" s="350"/>
      <c r="AP412" s="350"/>
      <c r="AQ412" s="350"/>
      <c r="AR412" s="350"/>
      <c r="AS412" s="350"/>
      <c r="AT412" s="350"/>
      <c r="AU412" s="350"/>
      <c r="AV412" s="350"/>
      <c r="AW412" s="350"/>
      <c r="AX412" s="350"/>
      <c r="AY412" s="350"/>
      <c r="AZ412" s="350"/>
      <c r="BA412" s="350"/>
      <c r="BB412" s="350"/>
      <c r="BC412" s="350"/>
    </row>
    <row r="413" spans="1:55" s="37" customFormat="1" x14ac:dyDescent="0.4">
      <c r="A413" s="47"/>
      <c r="B413" s="920"/>
      <c r="C413" s="920"/>
      <c r="D413" s="225"/>
      <c r="F413" s="350"/>
      <c r="G413" s="350"/>
      <c r="H413" s="221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0"/>
      <c r="AA413" s="350"/>
      <c r="AB413" s="350"/>
      <c r="AC413" s="350"/>
      <c r="AD413" s="350"/>
      <c r="AE413" s="350"/>
      <c r="AF413" s="664"/>
      <c r="AJ413" s="350"/>
      <c r="AK413" s="350"/>
      <c r="AL413" s="350"/>
      <c r="AM413" s="350"/>
      <c r="AN413" s="350"/>
      <c r="AO413" s="350"/>
      <c r="AP413" s="350"/>
      <c r="AQ413" s="350"/>
      <c r="AR413" s="350"/>
      <c r="AS413" s="350"/>
      <c r="AT413" s="350"/>
      <c r="AU413" s="350"/>
      <c r="AV413" s="350"/>
      <c r="AW413" s="350"/>
      <c r="AX413" s="350"/>
      <c r="AY413" s="350"/>
      <c r="AZ413" s="350"/>
      <c r="BA413" s="350"/>
      <c r="BB413" s="350"/>
      <c r="BC413" s="350"/>
    </row>
    <row r="414" spans="1:55" s="37" customFormat="1" x14ac:dyDescent="0.4">
      <c r="A414" s="47"/>
      <c r="B414" s="920"/>
      <c r="C414" s="920"/>
      <c r="D414" s="225"/>
      <c r="F414" s="350"/>
      <c r="G414" s="350"/>
      <c r="H414" s="221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  <c r="Z414" s="350"/>
      <c r="AA414" s="350"/>
      <c r="AB414" s="350"/>
      <c r="AC414" s="350"/>
      <c r="AD414" s="350"/>
      <c r="AE414" s="350"/>
      <c r="AF414" s="664"/>
      <c r="AJ414" s="350"/>
      <c r="AK414" s="350"/>
      <c r="AL414" s="350"/>
      <c r="AM414" s="350"/>
      <c r="AN414" s="350"/>
      <c r="AO414" s="350"/>
      <c r="AP414" s="350"/>
      <c r="AQ414" s="350"/>
      <c r="AR414" s="350"/>
      <c r="AS414" s="350"/>
      <c r="AT414" s="350"/>
      <c r="AU414" s="350"/>
      <c r="AV414" s="350"/>
      <c r="AW414" s="350"/>
      <c r="AX414" s="350"/>
      <c r="AY414" s="350"/>
      <c r="AZ414" s="350"/>
      <c r="BA414" s="350"/>
      <c r="BB414" s="350"/>
      <c r="BC414" s="350"/>
    </row>
    <row r="415" spans="1:55" s="37" customFormat="1" x14ac:dyDescent="0.4">
      <c r="A415" s="47"/>
      <c r="B415" s="920"/>
      <c r="C415" s="920"/>
      <c r="D415" s="225"/>
      <c r="F415" s="350"/>
      <c r="G415" s="350"/>
      <c r="H415" s="221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  <c r="Y415" s="350"/>
      <c r="Z415" s="350"/>
      <c r="AA415" s="350"/>
      <c r="AB415" s="350"/>
      <c r="AC415" s="350"/>
      <c r="AD415" s="350"/>
      <c r="AE415" s="350"/>
      <c r="AF415" s="664"/>
      <c r="AJ415" s="350"/>
      <c r="AK415" s="350"/>
      <c r="AL415" s="350"/>
      <c r="AM415" s="350"/>
      <c r="AN415" s="350"/>
      <c r="AO415" s="350"/>
      <c r="AP415" s="350"/>
      <c r="AQ415" s="350"/>
      <c r="AR415" s="350"/>
      <c r="AS415" s="350"/>
      <c r="AT415" s="350"/>
      <c r="AU415" s="350"/>
      <c r="AV415" s="350"/>
      <c r="AW415" s="350"/>
      <c r="AX415" s="350"/>
      <c r="AY415" s="350"/>
      <c r="AZ415" s="350"/>
      <c r="BA415" s="350"/>
      <c r="BB415" s="350"/>
      <c r="BC415" s="350"/>
    </row>
    <row r="416" spans="1:55" s="37" customFormat="1" x14ac:dyDescent="0.4">
      <c r="A416" s="47"/>
      <c r="B416" s="920"/>
      <c r="C416" s="920"/>
      <c r="D416" s="225"/>
      <c r="F416" s="350"/>
      <c r="G416" s="350"/>
      <c r="H416" s="221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50"/>
      <c r="AC416" s="350"/>
      <c r="AD416" s="350"/>
      <c r="AE416" s="350"/>
      <c r="AF416" s="664"/>
      <c r="AJ416" s="350"/>
      <c r="AK416" s="350"/>
      <c r="AL416" s="350"/>
      <c r="AM416" s="350"/>
      <c r="AN416" s="350"/>
      <c r="AO416" s="350"/>
      <c r="AP416" s="350"/>
      <c r="AQ416" s="350"/>
      <c r="AR416" s="350"/>
      <c r="AS416" s="350"/>
      <c r="AT416" s="350"/>
      <c r="AU416" s="350"/>
      <c r="AV416" s="350"/>
      <c r="AW416" s="350"/>
      <c r="AX416" s="350"/>
      <c r="AY416" s="350"/>
      <c r="AZ416" s="350"/>
      <c r="BA416" s="350"/>
      <c r="BB416" s="350"/>
      <c r="BC416" s="350"/>
    </row>
    <row r="417" spans="1:55" s="37" customFormat="1" x14ac:dyDescent="0.4">
      <c r="A417" s="47"/>
      <c r="B417" s="920"/>
      <c r="C417" s="920"/>
      <c r="D417" s="225"/>
      <c r="F417" s="350"/>
      <c r="G417" s="350"/>
      <c r="H417" s="221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  <c r="Y417" s="350"/>
      <c r="Z417" s="350"/>
      <c r="AA417" s="350"/>
      <c r="AB417" s="350"/>
      <c r="AC417" s="350"/>
      <c r="AD417" s="350"/>
      <c r="AE417" s="350"/>
      <c r="AF417" s="664"/>
      <c r="AJ417" s="350"/>
      <c r="AK417" s="350"/>
      <c r="AL417" s="350"/>
      <c r="AM417" s="350"/>
      <c r="AN417" s="350"/>
      <c r="AO417" s="350"/>
      <c r="AP417" s="350"/>
      <c r="AQ417" s="350"/>
      <c r="AR417" s="350"/>
      <c r="AS417" s="350"/>
      <c r="AT417" s="350"/>
      <c r="AU417" s="350"/>
      <c r="AV417" s="350"/>
      <c r="AW417" s="350"/>
      <c r="AX417" s="350"/>
      <c r="AY417" s="350"/>
      <c r="AZ417" s="350"/>
      <c r="BA417" s="350"/>
      <c r="BB417" s="350"/>
      <c r="BC417" s="350"/>
    </row>
    <row r="418" spans="1:55" s="37" customFormat="1" x14ac:dyDescent="0.4">
      <c r="A418" s="47"/>
      <c r="B418" s="920"/>
      <c r="C418" s="920"/>
      <c r="D418" s="225"/>
      <c r="F418" s="350"/>
      <c r="G418" s="350"/>
      <c r="H418" s="221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  <c r="Y418" s="350"/>
      <c r="Z418" s="350"/>
      <c r="AA418" s="350"/>
      <c r="AB418" s="350"/>
      <c r="AC418" s="350"/>
      <c r="AD418" s="350"/>
      <c r="AE418" s="350"/>
      <c r="AF418" s="664"/>
      <c r="AJ418" s="350"/>
      <c r="AK418" s="350"/>
      <c r="AL418" s="350"/>
      <c r="AM418" s="350"/>
      <c r="AN418" s="350"/>
      <c r="AO418" s="350"/>
      <c r="AP418" s="350"/>
      <c r="AQ418" s="350"/>
      <c r="AR418" s="350"/>
      <c r="AS418" s="350"/>
      <c r="AT418" s="350"/>
      <c r="AU418" s="350"/>
      <c r="AV418" s="350"/>
      <c r="AW418" s="350"/>
      <c r="AX418" s="350"/>
      <c r="AY418" s="350"/>
      <c r="AZ418" s="350"/>
      <c r="BA418" s="350"/>
      <c r="BB418" s="350"/>
      <c r="BC418" s="350"/>
    </row>
    <row r="419" spans="1:55" s="37" customFormat="1" x14ac:dyDescent="0.4">
      <c r="A419" s="47"/>
      <c r="B419" s="920"/>
      <c r="C419" s="920"/>
      <c r="D419" s="225"/>
      <c r="F419" s="350"/>
      <c r="G419" s="350"/>
      <c r="H419" s="221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  <c r="Y419" s="350"/>
      <c r="Z419" s="350"/>
      <c r="AA419" s="350"/>
      <c r="AB419" s="350"/>
      <c r="AC419" s="350"/>
      <c r="AD419" s="350"/>
      <c r="AE419" s="350"/>
      <c r="AF419" s="664"/>
      <c r="AJ419" s="350"/>
      <c r="AK419" s="350"/>
      <c r="AL419" s="350"/>
      <c r="AM419" s="350"/>
      <c r="AN419" s="350"/>
      <c r="AO419" s="350"/>
      <c r="AP419" s="350"/>
      <c r="AQ419" s="350"/>
      <c r="AR419" s="350"/>
      <c r="AS419" s="350"/>
      <c r="AT419" s="350"/>
      <c r="AU419" s="350"/>
      <c r="AV419" s="350"/>
      <c r="AW419" s="350"/>
      <c r="AX419" s="350"/>
      <c r="AY419" s="350"/>
      <c r="AZ419" s="350"/>
      <c r="BA419" s="350"/>
      <c r="BB419" s="350"/>
      <c r="BC419" s="350"/>
    </row>
    <row r="420" spans="1:55" s="37" customFormat="1" x14ac:dyDescent="0.4">
      <c r="A420" s="47"/>
      <c r="B420" s="920"/>
      <c r="C420" s="920"/>
      <c r="D420" s="225"/>
      <c r="F420" s="350"/>
      <c r="G420" s="350"/>
      <c r="H420" s="221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50"/>
      <c r="AC420" s="350"/>
      <c r="AD420" s="350"/>
      <c r="AE420" s="350"/>
      <c r="AF420" s="664"/>
      <c r="AJ420" s="350"/>
      <c r="AK420" s="350"/>
      <c r="AL420" s="350"/>
      <c r="AM420" s="350"/>
      <c r="AN420" s="350"/>
      <c r="AO420" s="350"/>
      <c r="AP420" s="350"/>
      <c r="AQ420" s="350"/>
      <c r="AR420" s="350"/>
      <c r="AS420" s="350"/>
      <c r="AT420" s="350"/>
      <c r="AU420" s="350"/>
      <c r="AV420" s="350"/>
      <c r="AW420" s="350"/>
      <c r="AX420" s="350"/>
      <c r="AY420" s="350"/>
      <c r="AZ420" s="350"/>
      <c r="BA420" s="350"/>
      <c r="BB420" s="350"/>
      <c r="BC420" s="350"/>
    </row>
    <row r="421" spans="1:55" s="37" customFormat="1" x14ac:dyDescent="0.4">
      <c r="A421" s="47"/>
      <c r="B421" s="920"/>
      <c r="C421" s="920"/>
      <c r="D421" s="225"/>
      <c r="F421" s="350"/>
      <c r="G421" s="350"/>
      <c r="H421" s="221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  <c r="Y421" s="350"/>
      <c r="Z421" s="350"/>
      <c r="AA421" s="350"/>
      <c r="AB421" s="350"/>
      <c r="AC421" s="350"/>
      <c r="AD421" s="350"/>
      <c r="AE421" s="350"/>
      <c r="AF421" s="664"/>
      <c r="AJ421" s="350"/>
      <c r="AK421" s="350"/>
      <c r="AL421" s="350"/>
      <c r="AM421" s="350"/>
      <c r="AN421" s="350"/>
      <c r="AO421" s="350"/>
      <c r="AP421" s="350"/>
      <c r="AQ421" s="350"/>
      <c r="AR421" s="350"/>
      <c r="AS421" s="350"/>
      <c r="AT421" s="350"/>
      <c r="AU421" s="350"/>
      <c r="AV421" s="350"/>
      <c r="AW421" s="350"/>
      <c r="AX421" s="350"/>
      <c r="AY421" s="350"/>
      <c r="AZ421" s="350"/>
      <c r="BA421" s="350"/>
      <c r="BB421" s="350"/>
      <c r="BC421" s="350"/>
    </row>
    <row r="422" spans="1:55" s="37" customFormat="1" x14ac:dyDescent="0.4">
      <c r="A422" s="47"/>
      <c r="B422" s="920"/>
      <c r="C422" s="920"/>
      <c r="D422" s="225"/>
      <c r="F422" s="350"/>
      <c r="G422" s="350"/>
      <c r="H422" s="221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  <c r="Y422" s="350"/>
      <c r="Z422" s="350"/>
      <c r="AA422" s="350"/>
      <c r="AB422" s="350"/>
      <c r="AC422" s="350"/>
      <c r="AD422" s="350"/>
      <c r="AE422" s="350"/>
      <c r="AF422" s="664"/>
      <c r="AJ422" s="350"/>
      <c r="AK422" s="350"/>
      <c r="AL422" s="350"/>
      <c r="AM422" s="350"/>
      <c r="AN422" s="350"/>
      <c r="AO422" s="350"/>
      <c r="AP422" s="350"/>
      <c r="AQ422" s="350"/>
      <c r="AR422" s="350"/>
      <c r="AS422" s="350"/>
      <c r="AT422" s="350"/>
      <c r="AU422" s="350"/>
      <c r="AV422" s="350"/>
      <c r="AW422" s="350"/>
      <c r="AX422" s="350"/>
      <c r="AY422" s="350"/>
      <c r="AZ422" s="350"/>
      <c r="BA422" s="350"/>
      <c r="BB422" s="350"/>
      <c r="BC422" s="350"/>
    </row>
    <row r="423" spans="1:55" s="37" customFormat="1" x14ac:dyDescent="0.4">
      <c r="A423" s="47"/>
      <c r="B423" s="920"/>
      <c r="C423" s="920"/>
      <c r="D423" s="225"/>
      <c r="F423" s="350"/>
      <c r="G423" s="350"/>
      <c r="H423" s="221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  <c r="Y423" s="350"/>
      <c r="Z423" s="350"/>
      <c r="AA423" s="350"/>
      <c r="AB423" s="350"/>
      <c r="AC423" s="350"/>
      <c r="AD423" s="350"/>
      <c r="AE423" s="350"/>
      <c r="AF423" s="664"/>
      <c r="AJ423" s="350"/>
      <c r="AK423" s="350"/>
      <c r="AL423" s="350"/>
      <c r="AM423" s="350"/>
      <c r="AN423" s="350"/>
      <c r="AO423" s="350"/>
      <c r="AP423" s="350"/>
      <c r="AQ423" s="350"/>
      <c r="AR423" s="350"/>
      <c r="AS423" s="350"/>
      <c r="AT423" s="350"/>
      <c r="AU423" s="350"/>
      <c r="AV423" s="350"/>
      <c r="AW423" s="350"/>
      <c r="AX423" s="350"/>
      <c r="AY423" s="350"/>
      <c r="AZ423" s="350"/>
      <c r="BA423" s="350"/>
      <c r="BB423" s="350"/>
      <c r="BC423" s="350"/>
    </row>
    <row r="424" spans="1:55" s="37" customFormat="1" x14ac:dyDescent="0.4">
      <c r="A424" s="47"/>
      <c r="B424" s="920"/>
      <c r="C424" s="920"/>
      <c r="D424" s="225"/>
      <c r="F424" s="350"/>
      <c r="G424" s="350"/>
      <c r="H424" s="221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50"/>
      <c r="AC424" s="350"/>
      <c r="AD424" s="350"/>
      <c r="AE424" s="350"/>
      <c r="AF424" s="664"/>
      <c r="AJ424" s="350"/>
      <c r="AK424" s="350"/>
      <c r="AL424" s="350"/>
      <c r="AM424" s="350"/>
      <c r="AN424" s="350"/>
      <c r="AO424" s="350"/>
      <c r="AP424" s="350"/>
      <c r="AQ424" s="350"/>
      <c r="AR424" s="350"/>
      <c r="AS424" s="350"/>
      <c r="AT424" s="350"/>
      <c r="AU424" s="350"/>
      <c r="AV424" s="350"/>
      <c r="AW424" s="350"/>
      <c r="AX424" s="350"/>
      <c r="AY424" s="350"/>
      <c r="AZ424" s="350"/>
      <c r="BA424" s="350"/>
      <c r="BB424" s="350"/>
      <c r="BC424" s="350"/>
    </row>
    <row r="425" spans="1:55" s="37" customFormat="1" x14ac:dyDescent="0.4">
      <c r="A425" s="47"/>
      <c r="B425" s="920"/>
      <c r="C425" s="920"/>
      <c r="D425" s="225"/>
      <c r="F425" s="350"/>
      <c r="G425" s="350"/>
      <c r="H425" s="221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  <c r="Y425" s="350"/>
      <c r="Z425" s="350"/>
      <c r="AA425" s="350"/>
      <c r="AB425" s="350"/>
      <c r="AC425" s="350"/>
      <c r="AD425" s="350"/>
      <c r="AE425" s="350"/>
      <c r="AF425" s="664"/>
      <c r="AJ425" s="350"/>
      <c r="AK425" s="350"/>
      <c r="AL425" s="350"/>
      <c r="AM425" s="350"/>
      <c r="AN425" s="350"/>
      <c r="AO425" s="350"/>
      <c r="AP425" s="350"/>
      <c r="AQ425" s="350"/>
      <c r="AR425" s="350"/>
      <c r="AS425" s="350"/>
      <c r="AT425" s="350"/>
      <c r="AU425" s="350"/>
      <c r="AV425" s="350"/>
      <c r="AW425" s="350"/>
      <c r="AX425" s="350"/>
      <c r="AY425" s="350"/>
      <c r="AZ425" s="350"/>
      <c r="BA425" s="350"/>
      <c r="BB425" s="350"/>
      <c r="BC425" s="350"/>
    </row>
    <row r="426" spans="1:55" s="37" customFormat="1" x14ac:dyDescent="0.4">
      <c r="A426" s="47"/>
      <c r="B426" s="920"/>
      <c r="C426" s="920"/>
      <c r="D426" s="225"/>
      <c r="F426" s="350"/>
      <c r="G426" s="350"/>
      <c r="H426" s="221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  <c r="Y426" s="350"/>
      <c r="Z426" s="350"/>
      <c r="AA426" s="350"/>
      <c r="AB426" s="350"/>
      <c r="AC426" s="350"/>
      <c r="AD426" s="350"/>
      <c r="AE426" s="350"/>
      <c r="AF426" s="664"/>
      <c r="AJ426" s="350"/>
      <c r="AK426" s="350"/>
      <c r="AL426" s="350"/>
      <c r="AM426" s="350"/>
      <c r="AN426" s="350"/>
      <c r="AO426" s="350"/>
      <c r="AP426" s="350"/>
      <c r="AQ426" s="350"/>
      <c r="AR426" s="350"/>
      <c r="AS426" s="350"/>
      <c r="AT426" s="350"/>
      <c r="AU426" s="350"/>
      <c r="AV426" s="350"/>
      <c r="AW426" s="350"/>
      <c r="AX426" s="350"/>
      <c r="AY426" s="350"/>
      <c r="AZ426" s="350"/>
      <c r="BA426" s="350"/>
      <c r="BB426" s="350"/>
      <c r="BC426" s="350"/>
    </row>
    <row r="427" spans="1:55" s="37" customFormat="1" x14ac:dyDescent="0.4">
      <c r="A427" s="47"/>
      <c r="B427" s="920"/>
      <c r="C427" s="920"/>
      <c r="D427" s="225"/>
      <c r="F427" s="350"/>
      <c r="G427" s="350"/>
      <c r="H427" s="221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  <c r="Y427" s="350"/>
      <c r="Z427" s="350"/>
      <c r="AA427" s="350"/>
      <c r="AB427" s="350"/>
      <c r="AC427" s="350"/>
      <c r="AD427" s="350"/>
      <c r="AE427" s="350"/>
      <c r="AF427" s="664"/>
      <c r="AJ427" s="350"/>
      <c r="AK427" s="350"/>
      <c r="AL427" s="350"/>
      <c r="AM427" s="350"/>
      <c r="AN427" s="350"/>
      <c r="AO427" s="350"/>
      <c r="AP427" s="350"/>
      <c r="AQ427" s="350"/>
      <c r="AR427" s="350"/>
      <c r="AS427" s="350"/>
      <c r="AT427" s="350"/>
      <c r="AU427" s="350"/>
      <c r="AV427" s="350"/>
      <c r="AW427" s="350"/>
      <c r="AX427" s="350"/>
      <c r="AY427" s="350"/>
      <c r="AZ427" s="350"/>
      <c r="BA427" s="350"/>
      <c r="BB427" s="350"/>
      <c r="BC427" s="350"/>
    </row>
    <row r="428" spans="1:55" s="37" customFormat="1" x14ac:dyDescent="0.4">
      <c r="A428" s="47"/>
      <c r="B428" s="920"/>
      <c r="C428" s="920"/>
      <c r="D428" s="225"/>
      <c r="F428" s="350"/>
      <c r="G428" s="350"/>
      <c r="H428" s="221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50"/>
      <c r="AC428" s="350"/>
      <c r="AD428" s="350"/>
      <c r="AE428" s="350"/>
      <c r="AF428" s="664"/>
      <c r="AJ428" s="350"/>
      <c r="AK428" s="350"/>
      <c r="AL428" s="350"/>
      <c r="AM428" s="350"/>
      <c r="AN428" s="350"/>
      <c r="AO428" s="350"/>
      <c r="AP428" s="350"/>
      <c r="AQ428" s="350"/>
      <c r="AR428" s="350"/>
      <c r="AS428" s="350"/>
      <c r="AT428" s="350"/>
      <c r="AU428" s="350"/>
      <c r="AV428" s="350"/>
      <c r="AW428" s="350"/>
      <c r="AX428" s="350"/>
      <c r="AY428" s="350"/>
      <c r="AZ428" s="350"/>
      <c r="BA428" s="350"/>
      <c r="BB428" s="350"/>
      <c r="BC428" s="350"/>
    </row>
    <row r="429" spans="1:55" s="37" customFormat="1" x14ac:dyDescent="0.4">
      <c r="A429" s="47"/>
      <c r="B429" s="920"/>
      <c r="C429" s="920"/>
      <c r="D429" s="225"/>
      <c r="F429" s="350"/>
      <c r="G429" s="350"/>
      <c r="H429" s="221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  <c r="Z429" s="350"/>
      <c r="AA429" s="350"/>
      <c r="AB429" s="350"/>
      <c r="AC429" s="350"/>
      <c r="AD429" s="350"/>
      <c r="AE429" s="350"/>
      <c r="AF429" s="664"/>
      <c r="AJ429" s="350"/>
      <c r="AK429" s="350"/>
      <c r="AL429" s="350"/>
      <c r="AM429" s="350"/>
      <c r="AN429" s="350"/>
      <c r="AO429" s="350"/>
      <c r="AP429" s="350"/>
      <c r="AQ429" s="350"/>
      <c r="AR429" s="350"/>
      <c r="AS429" s="350"/>
      <c r="AT429" s="350"/>
      <c r="AU429" s="350"/>
      <c r="AV429" s="350"/>
      <c r="AW429" s="350"/>
      <c r="AX429" s="350"/>
      <c r="AY429" s="350"/>
      <c r="AZ429" s="350"/>
      <c r="BA429" s="350"/>
      <c r="BB429" s="350"/>
      <c r="BC429" s="350"/>
    </row>
    <row r="430" spans="1:55" s="37" customFormat="1" x14ac:dyDescent="0.4">
      <c r="A430" s="47"/>
      <c r="B430" s="920"/>
      <c r="C430" s="920"/>
      <c r="D430" s="225"/>
      <c r="F430" s="350"/>
      <c r="G430" s="350"/>
      <c r="H430" s="221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0"/>
      <c r="AA430" s="350"/>
      <c r="AB430" s="350"/>
      <c r="AC430" s="350"/>
      <c r="AD430" s="350"/>
      <c r="AE430" s="350"/>
      <c r="AF430" s="664"/>
      <c r="AJ430" s="350"/>
      <c r="AK430" s="350"/>
      <c r="AL430" s="350"/>
      <c r="AM430" s="350"/>
      <c r="AN430" s="350"/>
      <c r="AO430" s="350"/>
      <c r="AP430" s="350"/>
      <c r="AQ430" s="350"/>
      <c r="AR430" s="350"/>
      <c r="AS430" s="350"/>
      <c r="AT430" s="350"/>
      <c r="AU430" s="350"/>
      <c r="AV430" s="350"/>
      <c r="AW430" s="350"/>
      <c r="AX430" s="350"/>
      <c r="AY430" s="350"/>
      <c r="AZ430" s="350"/>
      <c r="BA430" s="350"/>
      <c r="BB430" s="350"/>
      <c r="BC430" s="350"/>
    </row>
    <row r="431" spans="1:55" s="37" customFormat="1" x14ac:dyDescent="0.4">
      <c r="A431" s="47"/>
      <c r="B431" s="920"/>
      <c r="C431" s="920"/>
      <c r="D431" s="225"/>
      <c r="F431" s="350"/>
      <c r="G431" s="350"/>
      <c r="H431" s="221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  <c r="Y431" s="350"/>
      <c r="Z431" s="350"/>
      <c r="AA431" s="350"/>
      <c r="AB431" s="350"/>
      <c r="AC431" s="350"/>
      <c r="AD431" s="350"/>
      <c r="AE431" s="350"/>
      <c r="AF431" s="664"/>
      <c r="AJ431" s="350"/>
      <c r="AK431" s="350"/>
      <c r="AL431" s="350"/>
      <c r="AM431" s="350"/>
      <c r="AN431" s="350"/>
      <c r="AO431" s="350"/>
      <c r="AP431" s="350"/>
      <c r="AQ431" s="350"/>
      <c r="AR431" s="350"/>
      <c r="AS431" s="350"/>
      <c r="AT431" s="350"/>
      <c r="AU431" s="350"/>
      <c r="AV431" s="350"/>
      <c r="AW431" s="350"/>
      <c r="AX431" s="350"/>
      <c r="AY431" s="350"/>
      <c r="AZ431" s="350"/>
      <c r="BA431" s="350"/>
      <c r="BB431" s="350"/>
      <c r="BC431" s="350"/>
    </row>
    <row r="432" spans="1:55" s="1067" customFormat="1" ht="27" customHeight="1" x14ac:dyDescent="0.4">
      <c r="A432" s="1066"/>
      <c r="B432" s="1066"/>
      <c r="C432" s="1066"/>
      <c r="E432" s="1068" t="str">
        <f>$E$211</f>
        <v>LOSUNARSPÁ: SVIÐSMYND BYGGÐ Á AÐGERÐUM STJÓRNVALDA</v>
      </c>
      <c r="F432" s="1069"/>
      <c r="G432" s="1069"/>
      <c r="H432" s="1069"/>
      <c r="I432" s="1069"/>
      <c r="J432" s="1069"/>
      <c r="K432" s="1069"/>
      <c r="L432" s="1069"/>
      <c r="M432" s="1069"/>
      <c r="N432" s="1069"/>
      <c r="O432" s="1069"/>
      <c r="P432" s="1069"/>
      <c r="Q432" s="1069"/>
      <c r="R432" s="1069"/>
      <c r="S432" s="1069"/>
      <c r="T432" s="1069"/>
      <c r="U432" s="1069"/>
      <c r="V432" s="1069"/>
      <c r="W432" s="1069"/>
      <c r="X432" s="1069"/>
      <c r="Y432" s="1069"/>
      <c r="Z432" s="1069"/>
      <c r="AA432" s="1069"/>
      <c r="AB432" s="1069"/>
      <c r="AC432" s="1069"/>
      <c r="AD432" s="1069"/>
      <c r="AE432" s="1069"/>
      <c r="AF432" s="1070"/>
      <c r="AI432" s="1068" t="str">
        <f>$AI$211</f>
        <v>EMISSION PROJECTIONS: GOVERNMENT POLICY-BASED SCENARIO</v>
      </c>
      <c r="AJ432" s="1069"/>
      <c r="AK432" s="1069"/>
      <c r="AL432" s="1069"/>
      <c r="AM432" s="1069"/>
      <c r="AN432" s="1069"/>
      <c r="AO432" s="1069"/>
      <c r="AP432" s="1069"/>
      <c r="AQ432" s="1069"/>
      <c r="AR432" s="1069"/>
      <c r="AS432" s="1069"/>
      <c r="AT432" s="1069"/>
      <c r="AU432" s="1069"/>
      <c r="AV432" s="1069"/>
      <c r="AW432" s="1069"/>
      <c r="AX432" s="1069"/>
      <c r="AY432" s="1069"/>
      <c r="AZ432" s="1069"/>
      <c r="BA432" s="1069"/>
      <c r="BB432" s="1069"/>
      <c r="BC432" s="1069"/>
    </row>
    <row r="433" spans="1:55" s="37" customFormat="1" x14ac:dyDescent="0.4">
      <c r="A433" s="47"/>
      <c r="B433" s="920"/>
      <c r="C433" s="920"/>
      <c r="D433" s="225" t="s">
        <v>45</v>
      </c>
      <c r="F433" s="350"/>
      <c r="G433" s="350"/>
      <c r="H433" s="221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  <c r="Y433" s="350"/>
      <c r="Z433" s="350"/>
      <c r="AA433" s="350"/>
      <c r="AB433" s="350"/>
      <c r="AC433" s="350"/>
      <c r="AD433" s="350"/>
      <c r="AE433" s="350"/>
      <c r="AF433" s="664"/>
      <c r="AJ433" s="350"/>
      <c r="AK433" s="350"/>
      <c r="AL433" s="350"/>
      <c r="AM433" s="350"/>
      <c r="AN433" s="350"/>
      <c r="AO433" s="350"/>
      <c r="AP433" s="350"/>
      <c r="AQ433" s="350"/>
      <c r="AR433" s="350"/>
      <c r="AS433" s="350"/>
      <c r="AT433" s="350"/>
      <c r="AU433" s="350"/>
      <c r="AV433" s="350"/>
      <c r="AW433" s="350"/>
      <c r="AX433" s="350"/>
      <c r="AY433" s="350"/>
      <c r="AZ433" s="350"/>
      <c r="BA433" s="350"/>
      <c r="BB433" s="350"/>
      <c r="BC433" s="350"/>
    </row>
    <row r="434" spans="1:55" s="37" customFormat="1" x14ac:dyDescent="0.4">
      <c r="A434" s="47"/>
      <c r="B434" s="920"/>
      <c r="C434" s="920"/>
      <c r="D434" s="225" t="s">
        <v>45</v>
      </c>
      <c r="F434" s="350"/>
      <c r="G434" s="350"/>
      <c r="H434" s="221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  <c r="Y434" s="350"/>
      <c r="Z434" s="350"/>
      <c r="AA434" s="350"/>
      <c r="AB434" s="350"/>
      <c r="AC434" s="350"/>
      <c r="AD434" s="350"/>
      <c r="AE434" s="350"/>
      <c r="AF434" s="664"/>
      <c r="AJ434" s="350"/>
      <c r="AK434" s="350"/>
      <c r="AL434" s="350"/>
      <c r="AM434" s="350"/>
      <c r="AN434" s="350"/>
      <c r="AO434" s="350"/>
      <c r="AP434" s="350"/>
      <c r="AQ434" s="350"/>
      <c r="AR434" s="350"/>
      <c r="AS434" s="350"/>
      <c r="AT434" s="350"/>
      <c r="AU434" s="350"/>
      <c r="AV434" s="350"/>
      <c r="AW434" s="350"/>
      <c r="AX434" s="350"/>
      <c r="AY434" s="350"/>
      <c r="AZ434" s="350"/>
      <c r="BA434" s="350"/>
      <c r="BB434" s="350"/>
      <c r="BC434" s="350"/>
    </row>
    <row r="435" spans="1:55" s="37" customFormat="1" x14ac:dyDescent="0.4">
      <c r="A435" s="47"/>
      <c r="B435" s="920"/>
      <c r="C435" s="920"/>
      <c r="D435" s="225"/>
      <c r="F435" s="350"/>
      <c r="G435" s="350"/>
      <c r="H435" s="221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/>
      <c r="Z435" s="350"/>
      <c r="AA435" s="350"/>
      <c r="AB435" s="350"/>
      <c r="AC435" s="350"/>
      <c r="AD435" s="350"/>
      <c r="AE435" s="350"/>
      <c r="AF435" s="664"/>
      <c r="AJ435" s="350"/>
      <c r="AK435" s="350"/>
      <c r="AL435" s="350"/>
      <c r="AM435" s="350"/>
      <c r="AN435" s="350"/>
      <c r="AO435" s="350"/>
      <c r="AP435" s="350"/>
      <c r="AQ435" s="350"/>
      <c r="AR435" s="350"/>
      <c r="AS435" s="350"/>
      <c r="AT435" s="350"/>
      <c r="AU435" s="350"/>
      <c r="AV435" s="350"/>
      <c r="AW435" s="350"/>
      <c r="AX435" s="350"/>
      <c r="AY435" s="350"/>
      <c r="AZ435" s="350"/>
      <c r="BA435" s="350"/>
      <c r="BB435" s="350"/>
      <c r="BC435" s="350"/>
    </row>
    <row r="436" spans="1:55" s="37" customFormat="1" x14ac:dyDescent="0.4">
      <c r="A436" s="47"/>
      <c r="B436" s="920"/>
      <c r="C436" s="920"/>
      <c r="D436" s="225"/>
      <c r="F436" s="350"/>
      <c r="G436" s="350"/>
      <c r="H436" s="221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  <c r="AA436" s="350"/>
      <c r="AB436" s="350"/>
      <c r="AC436" s="350"/>
      <c r="AD436" s="350"/>
      <c r="AE436" s="350"/>
      <c r="AF436" s="664"/>
      <c r="AJ436" s="350"/>
      <c r="AK436" s="350"/>
      <c r="AL436" s="350"/>
      <c r="AM436" s="350"/>
      <c r="AN436" s="350"/>
      <c r="AO436" s="350"/>
      <c r="AP436" s="350"/>
      <c r="AQ436" s="350"/>
      <c r="AR436" s="350"/>
      <c r="AS436" s="350"/>
      <c r="AT436" s="350"/>
      <c r="AU436" s="350"/>
      <c r="AV436" s="350"/>
      <c r="AW436" s="350"/>
      <c r="AX436" s="350"/>
      <c r="AY436" s="350"/>
      <c r="AZ436" s="350"/>
      <c r="BA436" s="350"/>
      <c r="BB436" s="350"/>
      <c r="BC436" s="350"/>
    </row>
    <row r="437" spans="1:55" s="37" customFormat="1" x14ac:dyDescent="0.4">
      <c r="A437" s="47"/>
      <c r="B437" s="920"/>
      <c r="C437" s="920"/>
      <c r="D437" s="225"/>
      <c r="F437" s="350"/>
      <c r="G437" s="350"/>
      <c r="H437" s="221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/>
      <c r="Z437" s="350"/>
      <c r="AA437" s="350"/>
      <c r="AB437" s="350"/>
      <c r="AC437" s="350"/>
      <c r="AD437" s="350"/>
      <c r="AE437" s="350"/>
      <c r="AF437" s="664"/>
      <c r="AJ437" s="350"/>
      <c r="AK437" s="350"/>
      <c r="AL437" s="350"/>
      <c r="AM437" s="350"/>
      <c r="AN437" s="350"/>
      <c r="AO437" s="350"/>
      <c r="AP437" s="350"/>
      <c r="AQ437" s="350"/>
      <c r="AR437" s="350"/>
      <c r="AS437" s="350"/>
      <c r="AT437" s="350"/>
      <c r="AU437" s="350"/>
      <c r="AV437" s="350"/>
      <c r="AW437" s="350"/>
      <c r="AX437" s="350"/>
      <c r="AY437" s="350"/>
      <c r="AZ437" s="350"/>
      <c r="BA437" s="350"/>
      <c r="BB437" s="350"/>
      <c r="BC437" s="350"/>
    </row>
    <row r="438" spans="1:55" s="37" customFormat="1" x14ac:dyDescent="0.4">
      <c r="A438" s="47"/>
      <c r="B438" s="920"/>
      <c r="C438" s="920"/>
      <c r="D438" s="225"/>
      <c r="F438" s="350"/>
      <c r="G438" s="350"/>
      <c r="H438" s="221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  <c r="Y438" s="350"/>
      <c r="Z438" s="350"/>
      <c r="AA438" s="350"/>
      <c r="AB438" s="350"/>
      <c r="AC438" s="350"/>
      <c r="AD438" s="350"/>
      <c r="AE438" s="350"/>
      <c r="AF438" s="664"/>
      <c r="AJ438" s="350"/>
      <c r="AK438" s="350"/>
      <c r="AL438" s="350"/>
      <c r="AM438" s="350"/>
      <c r="AN438" s="350"/>
      <c r="AO438" s="350"/>
      <c r="AP438" s="350"/>
      <c r="AQ438" s="350"/>
      <c r="AR438" s="350"/>
      <c r="AS438" s="350"/>
      <c r="AT438" s="350"/>
      <c r="AU438" s="350"/>
      <c r="AV438" s="350"/>
      <c r="AW438" s="350"/>
      <c r="AX438" s="350"/>
      <c r="AY438" s="350"/>
      <c r="AZ438" s="350"/>
      <c r="BA438" s="350"/>
      <c r="BB438" s="350"/>
      <c r="BC438" s="350"/>
    </row>
    <row r="439" spans="1:55" s="37" customFormat="1" x14ac:dyDescent="0.4">
      <c r="A439" s="47"/>
      <c r="B439" s="920"/>
      <c r="C439" s="920"/>
      <c r="D439" s="225"/>
      <c r="F439" s="350"/>
      <c r="G439" s="350"/>
      <c r="H439" s="221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  <c r="Y439" s="350"/>
      <c r="Z439" s="350"/>
      <c r="AA439" s="350"/>
      <c r="AB439" s="350"/>
      <c r="AC439" s="350"/>
      <c r="AD439" s="350"/>
      <c r="AE439" s="350"/>
      <c r="AF439" s="664"/>
      <c r="AJ439" s="350"/>
      <c r="AK439" s="350"/>
      <c r="AL439" s="350"/>
      <c r="AM439" s="350"/>
      <c r="AN439" s="350"/>
      <c r="AO439" s="350"/>
      <c r="AP439" s="350"/>
      <c r="AQ439" s="350"/>
      <c r="AR439" s="350"/>
      <c r="AS439" s="350"/>
      <c r="AT439" s="350"/>
      <c r="AU439" s="350"/>
      <c r="AV439" s="350"/>
      <c r="AW439" s="350"/>
      <c r="AX439" s="350"/>
      <c r="AY439" s="350"/>
      <c r="AZ439" s="350"/>
      <c r="BA439" s="350"/>
      <c r="BB439" s="350"/>
      <c r="BC439" s="350"/>
    </row>
    <row r="440" spans="1:55" s="37" customFormat="1" x14ac:dyDescent="0.4">
      <c r="A440" s="47"/>
      <c r="B440" s="920"/>
      <c r="C440" s="920"/>
      <c r="D440" s="225"/>
      <c r="F440" s="350"/>
      <c r="G440" s="350"/>
      <c r="H440" s="221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50"/>
      <c r="AC440" s="350"/>
      <c r="AD440" s="350"/>
      <c r="AE440" s="350"/>
      <c r="AF440" s="664"/>
      <c r="AJ440" s="350"/>
      <c r="AK440" s="350"/>
      <c r="AL440" s="350"/>
      <c r="AM440" s="350"/>
      <c r="AN440" s="350"/>
      <c r="AO440" s="350"/>
      <c r="AP440" s="350"/>
      <c r="AQ440" s="350"/>
      <c r="AR440" s="350"/>
      <c r="AS440" s="350"/>
      <c r="AT440" s="350"/>
      <c r="AU440" s="350"/>
      <c r="AV440" s="350"/>
      <c r="AW440" s="350"/>
      <c r="AX440" s="350"/>
      <c r="AY440" s="350"/>
      <c r="AZ440" s="350"/>
      <c r="BA440" s="350"/>
      <c r="BB440" s="350"/>
      <c r="BC440" s="350"/>
    </row>
    <row r="441" spans="1:55" s="37" customFormat="1" x14ac:dyDescent="0.4">
      <c r="A441" s="47"/>
      <c r="B441" s="920"/>
      <c r="C441" s="920"/>
      <c r="D441" s="225"/>
      <c r="F441" s="350"/>
      <c r="G441" s="350"/>
      <c r="H441" s="221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  <c r="AA441" s="350"/>
      <c r="AB441" s="350"/>
      <c r="AC441" s="350"/>
      <c r="AD441" s="350"/>
      <c r="AE441" s="350"/>
      <c r="AF441" s="664"/>
      <c r="AJ441" s="350"/>
      <c r="AK441" s="350"/>
      <c r="AL441" s="350"/>
      <c r="AM441" s="350"/>
      <c r="AN441" s="350"/>
      <c r="AO441" s="350"/>
      <c r="AP441" s="350"/>
      <c r="AQ441" s="350"/>
      <c r="AR441" s="350"/>
      <c r="AS441" s="350"/>
      <c r="AT441" s="350"/>
      <c r="AU441" s="350"/>
      <c r="AV441" s="350"/>
      <c r="AW441" s="350"/>
      <c r="AX441" s="350"/>
      <c r="AY441" s="350"/>
      <c r="AZ441" s="350"/>
      <c r="BA441" s="350"/>
      <c r="BB441" s="350"/>
      <c r="BC441" s="350"/>
    </row>
    <row r="442" spans="1:55" s="37" customFormat="1" x14ac:dyDescent="0.4">
      <c r="A442" s="47"/>
      <c r="B442" s="920"/>
      <c r="C442" s="920"/>
      <c r="D442" s="225"/>
      <c r="F442" s="350"/>
      <c r="G442" s="350"/>
      <c r="H442" s="221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  <c r="AA442" s="350"/>
      <c r="AB442" s="350"/>
      <c r="AC442" s="350"/>
      <c r="AD442" s="350"/>
      <c r="AE442" s="350"/>
      <c r="AF442" s="664"/>
      <c r="AJ442" s="350"/>
      <c r="AK442" s="350"/>
      <c r="AL442" s="350"/>
      <c r="AM442" s="350"/>
      <c r="AN442" s="350"/>
      <c r="AO442" s="350"/>
      <c r="AP442" s="350"/>
      <c r="AQ442" s="350"/>
      <c r="AR442" s="350"/>
      <c r="AS442" s="350"/>
      <c r="AT442" s="350"/>
      <c r="AU442" s="350"/>
      <c r="AV442" s="350"/>
      <c r="AW442" s="350"/>
      <c r="AX442" s="350"/>
      <c r="AY442" s="350"/>
      <c r="AZ442" s="350"/>
      <c r="BA442" s="350"/>
      <c r="BB442" s="350"/>
      <c r="BC442" s="350"/>
    </row>
    <row r="443" spans="1:55" s="37" customFormat="1" x14ac:dyDescent="0.4">
      <c r="A443" s="47"/>
      <c r="B443" s="920"/>
      <c r="C443" s="920"/>
      <c r="D443" s="225"/>
      <c r="F443" s="350"/>
      <c r="G443" s="350"/>
      <c r="H443" s="221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  <c r="Y443" s="350"/>
      <c r="Z443" s="350"/>
      <c r="AA443" s="350"/>
      <c r="AB443" s="350"/>
      <c r="AC443" s="350"/>
      <c r="AD443" s="350"/>
      <c r="AE443" s="350"/>
      <c r="AF443" s="664"/>
      <c r="AJ443" s="350"/>
      <c r="AK443" s="350"/>
      <c r="AL443" s="350"/>
      <c r="AM443" s="350"/>
      <c r="AN443" s="350"/>
      <c r="AO443" s="350"/>
      <c r="AP443" s="350"/>
      <c r="AQ443" s="350"/>
      <c r="AR443" s="350"/>
      <c r="AS443" s="350"/>
      <c r="AT443" s="350"/>
      <c r="AU443" s="350"/>
      <c r="AV443" s="350"/>
      <c r="AW443" s="350"/>
      <c r="AX443" s="350"/>
      <c r="AY443" s="350"/>
      <c r="AZ443" s="350"/>
      <c r="BA443" s="350"/>
      <c r="BB443" s="350"/>
      <c r="BC443" s="350"/>
    </row>
    <row r="444" spans="1:55" s="37" customFormat="1" x14ac:dyDescent="0.4">
      <c r="A444" s="47"/>
      <c r="B444" s="920"/>
      <c r="C444" s="920"/>
      <c r="D444" s="225"/>
      <c r="F444" s="350"/>
      <c r="G444" s="350"/>
      <c r="H444" s="221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50"/>
      <c r="AC444" s="350"/>
      <c r="AD444" s="350"/>
      <c r="AE444" s="350"/>
      <c r="AF444" s="664"/>
      <c r="AJ444" s="350"/>
      <c r="AK444" s="350"/>
      <c r="AL444" s="350"/>
      <c r="AM444" s="350"/>
      <c r="AN444" s="350"/>
      <c r="AO444" s="350"/>
      <c r="AP444" s="350"/>
      <c r="AQ444" s="350"/>
      <c r="AR444" s="350"/>
      <c r="AS444" s="350"/>
      <c r="AT444" s="350"/>
      <c r="AU444" s="350"/>
      <c r="AV444" s="350"/>
      <c r="AW444" s="350"/>
      <c r="AX444" s="350"/>
      <c r="AY444" s="350"/>
      <c r="AZ444" s="350"/>
      <c r="BA444" s="350"/>
      <c r="BB444" s="350"/>
      <c r="BC444" s="350"/>
    </row>
    <row r="445" spans="1:55" s="37" customFormat="1" x14ac:dyDescent="0.4">
      <c r="A445" s="47"/>
      <c r="B445" s="920"/>
      <c r="C445" s="920"/>
      <c r="D445" s="225"/>
      <c r="F445" s="350"/>
      <c r="G445" s="350"/>
      <c r="H445" s="221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  <c r="Y445" s="350"/>
      <c r="Z445" s="350"/>
      <c r="AA445" s="350"/>
      <c r="AB445" s="350"/>
      <c r="AC445" s="350"/>
      <c r="AD445" s="350"/>
      <c r="AE445" s="350"/>
      <c r="AF445" s="664"/>
      <c r="AJ445" s="350"/>
      <c r="AK445" s="350"/>
      <c r="AL445" s="350"/>
      <c r="AM445" s="350"/>
      <c r="AN445" s="350"/>
      <c r="AO445" s="350"/>
      <c r="AP445" s="350"/>
      <c r="AQ445" s="350"/>
      <c r="AR445" s="350"/>
      <c r="AS445" s="350"/>
      <c r="AT445" s="350"/>
      <c r="AU445" s="350"/>
      <c r="AV445" s="350"/>
      <c r="AW445" s="350"/>
      <c r="AX445" s="350"/>
      <c r="AY445" s="350"/>
      <c r="AZ445" s="350"/>
      <c r="BA445" s="350"/>
      <c r="BB445" s="350"/>
      <c r="BC445" s="350"/>
    </row>
    <row r="446" spans="1:55" s="37" customFormat="1" x14ac:dyDescent="0.4">
      <c r="A446" s="47"/>
      <c r="B446" s="920"/>
      <c r="C446" s="920"/>
      <c r="D446" s="225"/>
      <c r="F446" s="350"/>
      <c r="G446" s="350"/>
      <c r="H446" s="221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  <c r="Y446" s="350"/>
      <c r="Z446" s="350"/>
      <c r="AA446" s="350"/>
      <c r="AB446" s="350"/>
      <c r="AC446" s="350"/>
      <c r="AD446" s="350"/>
      <c r="AE446" s="350"/>
      <c r="AF446" s="664"/>
      <c r="AJ446" s="350"/>
      <c r="AK446" s="350"/>
      <c r="AL446" s="350"/>
      <c r="AM446" s="350"/>
      <c r="AN446" s="350"/>
      <c r="AO446" s="350"/>
      <c r="AP446" s="350"/>
      <c r="AQ446" s="350"/>
      <c r="AR446" s="350"/>
      <c r="AS446" s="350"/>
      <c r="AT446" s="350"/>
      <c r="AU446" s="350"/>
      <c r="AV446" s="350"/>
      <c r="AW446" s="350"/>
      <c r="AX446" s="350"/>
      <c r="AY446" s="350"/>
      <c r="AZ446" s="350"/>
      <c r="BA446" s="350"/>
      <c r="BB446" s="350"/>
      <c r="BC446" s="350"/>
    </row>
    <row r="447" spans="1:55" s="37" customFormat="1" x14ac:dyDescent="0.4">
      <c r="A447" s="47"/>
      <c r="B447" s="920"/>
      <c r="C447" s="920"/>
      <c r="D447" s="225"/>
      <c r="F447" s="350"/>
      <c r="G447" s="350"/>
      <c r="H447" s="221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  <c r="Y447" s="350"/>
      <c r="Z447" s="350"/>
      <c r="AA447" s="350"/>
      <c r="AB447" s="350"/>
      <c r="AC447" s="350"/>
      <c r="AD447" s="350"/>
      <c r="AE447" s="350"/>
      <c r="AF447" s="664"/>
      <c r="AJ447" s="350"/>
      <c r="AK447" s="350"/>
      <c r="AL447" s="350"/>
      <c r="AM447" s="350"/>
      <c r="AN447" s="350"/>
      <c r="AO447" s="350"/>
      <c r="AP447" s="350"/>
      <c r="AQ447" s="350"/>
      <c r="AR447" s="350"/>
      <c r="AS447" s="350"/>
      <c r="AT447" s="350"/>
      <c r="AU447" s="350"/>
      <c r="AV447" s="350"/>
      <c r="AW447" s="350"/>
      <c r="AX447" s="350"/>
      <c r="AY447" s="350"/>
      <c r="AZ447" s="350"/>
      <c r="BA447" s="350"/>
      <c r="BB447" s="350"/>
      <c r="BC447" s="350"/>
    </row>
    <row r="448" spans="1:55" s="37" customFormat="1" x14ac:dyDescent="0.4">
      <c r="A448" s="47"/>
      <c r="B448" s="920"/>
      <c r="C448" s="920"/>
      <c r="D448" s="225"/>
      <c r="F448" s="350"/>
      <c r="G448" s="350"/>
      <c r="H448" s="221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50"/>
      <c r="AC448" s="350"/>
      <c r="AD448" s="350"/>
      <c r="AE448" s="350"/>
      <c r="AF448" s="664"/>
      <c r="AJ448" s="350"/>
      <c r="AK448" s="350"/>
      <c r="AL448" s="350"/>
      <c r="AM448" s="350"/>
      <c r="AN448" s="350"/>
      <c r="AO448" s="350"/>
      <c r="AP448" s="350"/>
      <c r="AQ448" s="350"/>
      <c r="AR448" s="350"/>
      <c r="AS448" s="350"/>
      <c r="AT448" s="350"/>
      <c r="AU448" s="350"/>
      <c r="AV448" s="350"/>
      <c r="AW448" s="350"/>
      <c r="AX448" s="350"/>
      <c r="AY448" s="350"/>
      <c r="AZ448" s="350"/>
      <c r="BA448" s="350"/>
      <c r="BB448" s="350"/>
      <c r="BC448" s="350"/>
    </row>
    <row r="449" spans="1:55" s="37" customFormat="1" x14ac:dyDescent="0.4">
      <c r="A449" s="47"/>
      <c r="B449" s="920"/>
      <c r="C449" s="920"/>
      <c r="D449" s="225"/>
      <c r="F449" s="350"/>
      <c r="G449" s="350"/>
      <c r="H449" s="221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  <c r="AA449" s="350"/>
      <c r="AB449" s="350"/>
      <c r="AC449" s="350"/>
      <c r="AD449" s="350"/>
      <c r="AE449" s="350"/>
      <c r="AF449" s="664"/>
      <c r="AJ449" s="350"/>
      <c r="AK449" s="350"/>
      <c r="AL449" s="350"/>
      <c r="AM449" s="350"/>
      <c r="AN449" s="350"/>
      <c r="AO449" s="350"/>
      <c r="AP449" s="350"/>
      <c r="AQ449" s="350"/>
      <c r="AR449" s="350"/>
      <c r="AS449" s="350"/>
      <c r="AT449" s="350"/>
      <c r="AU449" s="350"/>
      <c r="AV449" s="350"/>
      <c r="AW449" s="350"/>
      <c r="AX449" s="350"/>
      <c r="AY449" s="350"/>
      <c r="AZ449" s="350"/>
      <c r="BA449" s="350"/>
      <c r="BB449" s="350"/>
      <c r="BC449" s="350"/>
    </row>
    <row r="450" spans="1:55" s="37" customFormat="1" x14ac:dyDescent="0.4">
      <c r="A450" s="47"/>
      <c r="B450" s="920"/>
      <c r="C450" s="920"/>
      <c r="D450" s="225"/>
      <c r="F450" s="350"/>
      <c r="G450" s="350"/>
      <c r="H450" s="221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  <c r="Y450" s="350"/>
      <c r="Z450" s="350"/>
      <c r="AA450" s="350"/>
      <c r="AB450" s="350"/>
      <c r="AC450" s="350"/>
      <c r="AD450" s="350"/>
      <c r="AE450" s="350"/>
      <c r="AF450" s="664"/>
      <c r="AJ450" s="350"/>
      <c r="AK450" s="350"/>
      <c r="AL450" s="350"/>
      <c r="AM450" s="350"/>
      <c r="AN450" s="350"/>
      <c r="AO450" s="350"/>
      <c r="AP450" s="350"/>
      <c r="AQ450" s="350"/>
      <c r="AR450" s="350"/>
      <c r="AS450" s="350"/>
      <c r="AT450" s="350"/>
      <c r="AU450" s="350"/>
      <c r="AV450" s="350"/>
      <c r="AW450" s="350"/>
      <c r="AX450" s="350"/>
      <c r="AY450" s="350"/>
      <c r="AZ450" s="350"/>
      <c r="BA450" s="350"/>
      <c r="BB450" s="350"/>
      <c r="BC450" s="350"/>
    </row>
    <row r="451" spans="1:55" s="37" customFormat="1" x14ac:dyDescent="0.4">
      <c r="A451" s="47"/>
      <c r="B451" s="920"/>
      <c r="C451" s="920"/>
      <c r="D451" s="225"/>
      <c r="F451" s="350"/>
      <c r="G451" s="350"/>
      <c r="H451" s="221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  <c r="Z451" s="350"/>
      <c r="AA451" s="350"/>
      <c r="AB451" s="350"/>
      <c r="AC451" s="350"/>
      <c r="AD451" s="350"/>
      <c r="AE451" s="350"/>
      <c r="AF451" s="664"/>
      <c r="AJ451" s="350"/>
      <c r="AK451" s="350"/>
      <c r="AL451" s="350"/>
      <c r="AM451" s="350"/>
      <c r="AN451" s="350"/>
      <c r="AO451" s="350"/>
      <c r="AP451" s="350"/>
      <c r="AQ451" s="350"/>
      <c r="AR451" s="350"/>
      <c r="AS451" s="350"/>
      <c r="AT451" s="350"/>
      <c r="AU451" s="350"/>
      <c r="AV451" s="350"/>
      <c r="AW451" s="350"/>
      <c r="AX451" s="350"/>
      <c r="AY451" s="350"/>
      <c r="AZ451" s="350"/>
      <c r="BA451" s="350"/>
      <c r="BB451" s="350"/>
      <c r="BC451" s="350"/>
    </row>
    <row r="452" spans="1:55" s="37" customFormat="1" x14ac:dyDescent="0.4">
      <c r="A452" s="47"/>
      <c r="B452" s="920"/>
      <c r="C452" s="920"/>
      <c r="D452" s="225"/>
      <c r="F452" s="350"/>
      <c r="G452" s="350"/>
      <c r="H452" s="221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50"/>
      <c r="AC452" s="350"/>
      <c r="AD452" s="350"/>
      <c r="AE452" s="350"/>
      <c r="AF452" s="664"/>
      <c r="AJ452" s="350"/>
      <c r="AK452" s="350"/>
      <c r="AL452" s="350"/>
      <c r="AM452" s="350"/>
      <c r="AN452" s="350"/>
      <c r="AO452" s="350"/>
      <c r="AP452" s="350"/>
      <c r="AQ452" s="350"/>
      <c r="AR452" s="350"/>
      <c r="AS452" s="350"/>
      <c r="AT452" s="350"/>
      <c r="AU452" s="350"/>
      <c r="AV452" s="350"/>
      <c r="AW452" s="350"/>
      <c r="AX452" s="350"/>
      <c r="AY452" s="350"/>
      <c r="AZ452" s="350"/>
      <c r="BA452" s="350"/>
      <c r="BB452" s="350"/>
      <c r="BC452" s="350"/>
    </row>
    <row r="453" spans="1:55" s="37" customFormat="1" x14ac:dyDescent="0.4">
      <c r="A453" s="47"/>
      <c r="B453" s="920"/>
      <c r="C453" s="920"/>
      <c r="D453" s="225" t="s">
        <v>45</v>
      </c>
      <c r="F453" s="350"/>
      <c r="G453" s="350"/>
      <c r="H453" s="221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  <c r="Y453" s="350"/>
      <c r="Z453" s="350"/>
      <c r="AA453" s="350"/>
      <c r="AB453" s="350"/>
      <c r="AC453" s="350"/>
      <c r="AD453" s="350"/>
      <c r="AE453" s="350"/>
      <c r="AF453" s="664"/>
      <c r="AJ453" s="350"/>
      <c r="AK453" s="350"/>
      <c r="AL453" s="350"/>
      <c r="AM453" s="350"/>
      <c r="AN453" s="350"/>
      <c r="AO453" s="350"/>
      <c r="AP453" s="350"/>
      <c r="AQ453" s="350"/>
      <c r="AR453" s="350"/>
      <c r="AS453" s="350"/>
      <c r="AT453" s="350"/>
      <c r="AU453" s="350"/>
      <c r="AV453" s="350"/>
      <c r="AW453" s="350"/>
      <c r="AX453" s="350"/>
      <c r="AY453" s="350"/>
      <c r="AZ453" s="350"/>
      <c r="BA453" s="350"/>
      <c r="BB453" s="350"/>
      <c r="BC453" s="350"/>
    </row>
    <row r="454" spans="1:55" s="37" customFormat="1" x14ac:dyDescent="0.4">
      <c r="A454" s="47"/>
      <c r="B454" s="920"/>
      <c r="C454" s="920"/>
      <c r="D454" s="225" t="s">
        <v>45</v>
      </c>
      <c r="F454" s="350"/>
      <c r="G454" s="350"/>
      <c r="H454" s="221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/>
      <c r="Z454" s="350"/>
      <c r="AA454" s="350"/>
      <c r="AB454" s="350"/>
      <c r="AC454" s="350"/>
      <c r="AD454" s="350"/>
      <c r="AE454" s="350"/>
      <c r="AF454" s="664"/>
      <c r="AJ454" s="350"/>
      <c r="AK454" s="350"/>
      <c r="AL454" s="350"/>
      <c r="AM454" s="350"/>
      <c r="AN454" s="350"/>
      <c r="AO454" s="350"/>
      <c r="AP454" s="350"/>
      <c r="AQ454" s="350"/>
      <c r="AR454" s="350"/>
      <c r="AS454" s="350"/>
      <c r="AT454" s="350"/>
      <c r="AU454" s="350"/>
      <c r="AV454" s="350"/>
      <c r="AW454" s="350"/>
      <c r="AX454" s="350"/>
      <c r="AY454" s="350"/>
      <c r="AZ454" s="350"/>
      <c r="BA454" s="350"/>
      <c r="BB454" s="350"/>
      <c r="BC454" s="350"/>
    </row>
    <row r="455" spans="1:55" s="37" customFormat="1" x14ac:dyDescent="0.4">
      <c r="A455" s="47"/>
      <c r="B455" s="920"/>
      <c r="C455" s="920"/>
      <c r="D455" s="225" t="s">
        <v>45</v>
      </c>
      <c r="F455" s="350"/>
      <c r="G455" s="350"/>
      <c r="H455" s="221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  <c r="AA455" s="350"/>
      <c r="AB455" s="350"/>
      <c r="AC455" s="350"/>
      <c r="AD455" s="350"/>
      <c r="AE455" s="350"/>
      <c r="AF455" s="664"/>
      <c r="AJ455" s="350"/>
      <c r="AK455" s="350"/>
      <c r="AL455" s="350"/>
      <c r="AM455" s="350"/>
      <c r="AN455" s="350"/>
      <c r="AO455" s="350"/>
      <c r="AP455" s="350"/>
      <c r="AQ455" s="350"/>
      <c r="AR455" s="350"/>
      <c r="AS455" s="350"/>
      <c r="AT455" s="350"/>
      <c r="AU455" s="350"/>
      <c r="AV455" s="350"/>
      <c r="AW455" s="350"/>
      <c r="AX455" s="350"/>
      <c r="AY455" s="350"/>
      <c r="AZ455" s="350"/>
      <c r="BA455" s="350"/>
      <c r="BB455" s="350"/>
      <c r="BC455" s="350"/>
    </row>
    <row r="456" spans="1:55" s="37" customFormat="1" x14ac:dyDescent="0.4">
      <c r="A456" s="47"/>
      <c r="B456" s="920"/>
      <c r="C456" s="920"/>
      <c r="D456" s="225"/>
      <c r="F456" s="350"/>
      <c r="G456" s="350"/>
      <c r="H456" s="221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0"/>
      <c r="AD456" s="350"/>
      <c r="AE456" s="350"/>
      <c r="AF456" s="664"/>
      <c r="AJ456" s="350"/>
      <c r="AK456" s="350"/>
      <c r="AL456" s="350"/>
      <c r="AM456" s="350"/>
      <c r="AN456" s="350"/>
      <c r="AO456" s="350"/>
      <c r="AP456" s="350"/>
      <c r="AQ456" s="350"/>
      <c r="AR456" s="350"/>
      <c r="AS456" s="350"/>
      <c r="AT456" s="350"/>
      <c r="AU456" s="350"/>
      <c r="AV456" s="350"/>
      <c r="AW456" s="350"/>
      <c r="AX456" s="350"/>
      <c r="AY456" s="350"/>
      <c r="AZ456" s="350"/>
      <c r="BA456" s="350"/>
      <c r="BB456" s="350"/>
      <c r="BC456" s="350"/>
    </row>
    <row r="457" spans="1:55" s="37" customFormat="1" x14ac:dyDescent="0.4">
      <c r="A457" s="47"/>
      <c r="B457" s="920"/>
      <c r="C457" s="920"/>
      <c r="D457" s="225" t="s">
        <v>45</v>
      </c>
      <c r="F457" s="350"/>
      <c r="G457" s="350"/>
      <c r="H457" s="221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  <c r="Y457" s="350"/>
      <c r="Z457" s="350"/>
      <c r="AA457" s="350"/>
      <c r="AB457" s="350"/>
      <c r="AC457" s="350"/>
      <c r="AD457" s="350"/>
      <c r="AE457" s="350"/>
      <c r="AF457" s="664"/>
      <c r="AJ457" s="350"/>
      <c r="AK457" s="350"/>
      <c r="AL457" s="350"/>
      <c r="AM457" s="350"/>
      <c r="AN457" s="350"/>
      <c r="AO457" s="350"/>
      <c r="AP457" s="350"/>
      <c r="AQ457" s="350"/>
      <c r="AR457" s="350"/>
      <c r="AS457" s="350"/>
      <c r="AT457" s="350"/>
      <c r="AU457" s="350"/>
      <c r="AV457" s="350"/>
      <c r="AW457" s="350"/>
      <c r="AX457" s="350"/>
      <c r="AY457" s="350"/>
      <c r="AZ457" s="350"/>
      <c r="BA457" s="350"/>
      <c r="BB457" s="350"/>
      <c r="BC457" s="350"/>
    </row>
    <row r="458" spans="1:55" s="232" customFormat="1" ht="82.5" customHeight="1" x14ac:dyDescent="0.4">
      <c r="A458" s="929"/>
      <c r="B458" s="929"/>
      <c r="C458" s="929"/>
      <c r="E458" s="952" t="s">
        <v>38</v>
      </c>
      <c r="F458" s="952"/>
      <c r="G458" s="952"/>
      <c r="H458" s="952"/>
      <c r="I458" s="952"/>
      <c r="J458" s="952"/>
      <c r="K458" s="952"/>
      <c r="L458" s="952"/>
      <c r="M458" s="952"/>
      <c r="N458" s="952"/>
      <c r="O458" s="952"/>
      <c r="P458" s="952"/>
      <c r="Q458" s="952"/>
      <c r="R458" s="952"/>
      <c r="S458" s="653"/>
      <c r="T458" s="653"/>
      <c r="U458" s="653"/>
      <c r="V458" s="653"/>
      <c r="W458" s="653"/>
      <c r="X458" s="653"/>
      <c r="Y458" s="653"/>
      <c r="Z458" s="653"/>
      <c r="AA458" s="653"/>
      <c r="AB458" s="653"/>
      <c r="AC458" s="653"/>
      <c r="AD458" s="653"/>
      <c r="AE458" s="653"/>
      <c r="AF458" s="673"/>
      <c r="AI458" s="232" t="s">
        <v>175</v>
      </c>
      <c r="AJ458" s="653"/>
      <c r="AK458" s="653"/>
      <c r="AL458" s="653"/>
      <c r="AM458" s="653"/>
      <c r="AN458" s="653"/>
      <c r="AO458" s="653"/>
      <c r="AP458" s="653"/>
      <c r="AQ458" s="653"/>
      <c r="AR458" s="653"/>
      <c r="AS458" s="653"/>
      <c r="AT458" s="653"/>
      <c r="AU458" s="653"/>
      <c r="AV458" s="653"/>
      <c r="AW458" s="653"/>
      <c r="AX458" s="653"/>
      <c r="AY458" s="653"/>
      <c r="AZ458" s="653"/>
      <c r="BA458" s="653"/>
      <c r="BB458" s="653"/>
      <c r="BC458" s="653"/>
    </row>
    <row r="459" spans="1:55" s="37" customFormat="1" x14ac:dyDescent="0.4">
      <c r="A459" s="47"/>
      <c r="B459" s="920"/>
      <c r="C459" s="920"/>
      <c r="D459" s="225" t="s">
        <v>45</v>
      </c>
      <c r="F459" s="350"/>
      <c r="G459" s="350"/>
      <c r="H459" s="221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  <c r="Y459" s="350"/>
      <c r="Z459" s="350"/>
      <c r="AA459" s="350"/>
      <c r="AB459" s="350"/>
      <c r="AC459" s="350"/>
      <c r="AD459" s="350"/>
      <c r="AE459" s="350"/>
      <c r="AF459" s="664"/>
      <c r="AJ459" s="350"/>
      <c r="AK459" s="350"/>
      <c r="AL459" s="350"/>
      <c r="AM459" s="350"/>
      <c r="AN459" s="350"/>
      <c r="AO459" s="350"/>
      <c r="AP459" s="350"/>
      <c r="AQ459" s="350"/>
      <c r="AR459" s="350"/>
      <c r="AS459" s="350"/>
      <c r="AT459" s="350"/>
      <c r="AU459" s="350"/>
      <c r="AV459" s="350"/>
      <c r="AW459" s="350"/>
      <c r="AX459" s="350"/>
      <c r="AY459" s="350"/>
      <c r="AZ459" s="350"/>
      <c r="BA459" s="350"/>
      <c r="BB459" s="350"/>
      <c r="BC459" s="350"/>
    </row>
    <row r="460" spans="1:55" s="37" customFormat="1" ht="24.6" x14ac:dyDescent="0.55000000000000004">
      <c r="A460" s="47"/>
      <c r="B460" s="920"/>
      <c r="C460" s="920"/>
      <c r="D460" s="225"/>
      <c r="E460" s="960" t="s">
        <v>414</v>
      </c>
      <c r="F460" s="350"/>
      <c r="G460" s="350"/>
      <c r="H460" s="221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  <c r="AA460" s="350"/>
      <c r="AB460" s="350"/>
      <c r="AC460" s="350"/>
      <c r="AD460" s="350"/>
      <c r="AE460" s="350"/>
      <c r="AF460" s="664"/>
      <c r="AI460" s="960" t="s">
        <v>416</v>
      </c>
      <c r="AJ460" s="350"/>
      <c r="AK460" s="350"/>
      <c r="AL460" s="350"/>
      <c r="AM460" s="350"/>
      <c r="AN460" s="350"/>
      <c r="AO460" s="350"/>
      <c r="AP460" s="350"/>
      <c r="AQ460" s="350"/>
      <c r="AR460" s="350"/>
      <c r="AS460" s="350"/>
      <c r="AT460" s="350"/>
      <c r="AU460" s="350"/>
      <c r="AV460" s="350"/>
      <c r="AW460" s="350"/>
      <c r="AX460" s="350"/>
      <c r="AY460" s="350"/>
      <c r="AZ460" s="350"/>
      <c r="BA460" s="350"/>
      <c r="BB460" s="350"/>
      <c r="BC460" s="350"/>
    </row>
    <row r="461" spans="1:55" ht="47.4" customHeight="1" x14ac:dyDescent="0.4">
      <c r="D461" s="217"/>
      <c r="E461" s="1253" t="str">
        <f>"STAÐAN ÁRIÐ "&amp;$A$1</f>
        <v>STAÐAN ÁRIÐ 2024</v>
      </c>
      <c r="F461" s="779"/>
      <c r="G461" s="779"/>
      <c r="H461" s="779"/>
      <c r="I461" s="779"/>
      <c r="J461" s="779"/>
      <c r="K461" s="779"/>
      <c r="L461" s="779"/>
      <c r="M461" s="779"/>
      <c r="O461" s="1253" t="s">
        <v>365</v>
      </c>
      <c r="P461" s="1255" t="s">
        <v>374</v>
      </c>
      <c r="Q461" s="1256"/>
      <c r="R461" s="1256"/>
      <c r="S461" s="1256"/>
      <c r="AI461" s="1253" t="str">
        <f>$AI$5</f>
        <v>2024 EMISSIONS</v>
      </c>
      <c r="AJ461" s="779"/>
      <c r="AK461" s="779"/>
      <c r="AL461" s="779"/>
      <c r="AM461" s="779"/>
      <c r="AN461" s="779"/>
      <c r="AO461" s="779"/>
      <c r="AP461" s="779"/>
      <c r="AQ461" s="779"/>
      <c r="AS461" s="1253" t="str">
        <f>$AS$5</f>
        <v>OUTLOOKS</v>
      </c>
      <c r="AT461" s="1255" t="str">
        <f>$AT$5</f>
        <v>Estimated change in emissions based on
With Existing Measures scenario</v>
      </c>
      <c r="AU461" s="1256"/>
      <c r="AV461" s="1256"/>
      <c r="AW461" s="1257"/>
    </row>
    <row r="462" spans="1:55" s="37" customFormat="1" ht="16.95" customHeight="1" x14ac:dyDescent="0.4">
      <c r="A462" s="47"/>
      <c r="B462" s="920"/>
      <c r="C462" s="920"/>
      <c r="D462" s="225" t="s">
        <v>45</v>
      </c>
      <c r="E462" s="1253"/>
      <c r="F462" s="1261" t="str">
        <f>"Losun "&amp;$A$1</f>
        <v>Losun 2024</v>
      </c>
      <c r="G462" s="1259"/>
      <c r="H462" s="1260" t="str">
        <f>"Breyting frá "&amp;$B$3</f>
        <v>Breyting frá 2023</v>
      </c>
      <c r="I462" s="1259"/>
      <c r="J462" s="1260" t="str">
        <f>"Breyting frá "&amp;$B$2</f>
        <v>Breyting frá 2005</v>
      </c>
      <c r="K462" s="1259"/>
      <c r="L462" s="1260" t="str">
        <f>"Breyting frá "&amp;$B$1</f>
        <v>Breyting frá 1990</v>
      </c>
      <c r="M462" s="1261"/>
      <c r="N462" s="221"/>
      <c r="O462" s="1253"/>
      <c r="P462" s="1260" t="s">
        <v>375</v>
      </c>
      <c r="Q462" s="1259"/>
      <c r="R462" s="1260" t="s">
        <v>376</v>
      </c>
      <c r="S462" s="1261"/>
      <c r="T462" s="350"/>
      <c r="U462" s="350"/>
      <c r="V462" s="350"/>
      <c r="W462" s="350"/>
      <c r="X462" s="350"/>
      <c r="Y462" s="350"/>
      <c r="Z462" s="350"/>
      <c r="AA462" s="350"/>
      <c r="AB462" s="350"/>
      <c r="AC462" s="350"/>
      <c r="AD462" s="350"/>
      <c r="AE462" s="350"/>
      <c r="AF462" s="664"/>
      <c r="AI462" s="1253"/>
      <c r="AJ462" s="1269" t="str">
        <f>$AJ$6</f>
        <v>Emissions in 2023</v>
      </c>
      <c r="AK462" s="1259"/>
      <c r="AL462" s="1260" t="str">
        <f>$AL$6</f>
        <v>Change from 2022</v>
      </c>
      <c r="AM462" s="1259"/>
      <c r="AN462" s="1260" t="str">
        <f>$AN$6</f>
        <v>Change from 2005</v>
      </c>
      <c r="AO462" s="1259"/>
      <c r="AP462" s="1260" t="str">
        <f>$AP$6</f>
        <v>Change from 1990</v>
      </c>
      <c r="AQ462" s="1261"/>
      <c r="AR462" s="221"/>
      <c r="AS462" s="1253"/>
      <c r="AT462" s="1258" t="str">
        <f>$AT$6</f>
        <v>2030 compared to 2005</v>
      </c>
      <c r="AU462" s="1259"/>
      <c r="AV462" s="1260" t="str">
        <f>$AV$6</f>
        <v>2055 compared to 1990</v>
      </c>
      <c r="AW462" s="1259"/>
      <c r="AX462" s="350"/>
      <c r="AY462" s="350"/>
      <c r="AZ462" s="350"/>
      <c r="BA462" s="350"/>
      <c r="BB462" s="350"/>
      <c r="BC462" s="350"/>
    </row>
    <row r="463" spans="1:55" s="37" customFormat="1" ht="17.399999999999999" customHeight="1" thickBot="1" x14ac:dyDescent="0.45">
      <c r="A463" s="47"/>
      <c r="B463" s="920"/>
      <c r="C463" s="920"/>
      <c r="D463" s="225" t="s">
        <v>45</v>
      </c>
      <c r="E463" s="1254"/>
      <c r="F463" s="745" t="s">
        <v>385</v>
      </c>
      <c r="G463" s="746" t="s">
        <v>4</v>
      </c>
      <c r="H463" s="745" t="str">
        <f>$F$7</f>
        <v>Þús. tonn CO₂-íg.</v>
      </c>
      <c r="I463" s="746" t="s">
        <v>4</v>
      </c>
      <c r="J463" s="745" t="str">
        <f>$F$7</f>
        <v>Þús. tonn CO₂-íg.</v>
      </c>
      <c r="K463" s="746" t="s">
        <v>4</v>
      </c>
      <c r="L463" s="745" t="str">
        <f>$F$7</f>
        <v>Þús. tonn CO₂-íg.</v>
      </c>
      <c r="M463" s="745" t="s">
        <v>4</v>
      </c>
      <c r="N463" s="221"/>
      <c r="O463" s="1254"/>
      <c r="P463" s="745" t="str">
        <f>$F$7</f>
        <v>Þús. tonn CO₂-íg.</v>
      </c>
      <c r="Q463" s="746" t="s">
        <v>4</v>
      </c>
      <c r="R463" s="745" t="str">
        <f>$F$7</f>
        <v>Þús. tonn CO₂-íg.</v>
      </c>
      <c r="S463" s="745" t="s">
        <v>4</v>
      </c>
      <c r="T463" s="350"/>
      <c r="U463" s="350"/>
      <c r="V463" s="350"/>
      <c r="W463" s="350"/>
      <c r="X463" s="350"/>
      <c r="Y463" s="350"/>
      <c r="Z463" s="350"/>
      <c r="AA463" s="350"/>
      <c r="AB463" s="350"/>
      <c r="AC463" s="350"/>
      <c r="AD463" s="350"/>
      <c r="AE463" s="350"/>
      <c r="AF463" s="664"/>
      <c r="AI463" s="1254"/>
      <c r="AJ463" s="745" t="str">
        <f>$AJ$7</f>
        <v>Thousand tons CO₂e</v>
      </c>
      <c r="AK463" s="746" t="s">
        <v>4</v>
      </c>
      <c r="AL463" s="745" t="str">
        <f>$AJ$7</f>
        <v>Thousand tons CO₂e</v>
      </c>
      <c r="AM463" s="746" t="s">
        <v>4</v>
      </c>
      <c r="AN463" s="745" t="str">
        <f>$F$7</f>
        <v>Þús. tonn CO₂-íg.</v>
      </c>
      <c r="AO463" s="746" t="s">
        <v>4</v>
      </c>
      <c r="AP463" s="745" t="str">
        <f>$AJ$7</f>
        <v>Thousand tons CO₂e</v>
      </c>
      <c r="AQ463" s="745" t="s">
        <v>4</v>
      </c>
      <c r="AR463" s="221"/>
      <c r="AS463" s="1254"/>
      <c r="AT463" s="745" t="str">
        <f>$AJ$7</f>
        <v>Thousand tons CO₂e</v>
      </c>
      <c r="AU463" s="746" t="s">
        <v>4</v>
      </c>
      <c r="AV463" s="745" t="str">
        <f>$AJ$7</f>
        <v>Thousand tons CO₂e</v>
      </c>
      <c r="AW463" s="745" t="s">
        <v>4</v>
      </c>
      <c r="AX463" s="350"/>
      <c r="AY463" s="350"/>
      <c r="AZ463" s="350"/>
      <c r="BA463" s="350"/>
      <c r="BB463" s="350"/>
      <c r="BC463" s="350"/>
    </row>
    <row r="464" spans="1:55" s="37" customFormat="1" ht="21" customHeight="1" thickTop="1" thickBot="1" x14ac:dyDescent="0.45">
      <c r="A464" s="47" t="s">
        <v>61</v>
      </c>
      <c r="B464" s="47" t="s">
        <v>290</v>
      </c>
      <c r="C464" s="47" t="s">
        <v>294</v>
      </c>
      <c r="D464" s="225" t="s">
        <v>45</v>
      </c>
      <c r="E464" s="748" t="str">
        <f>'Talnagögn | Numerical Data'!$D$103</f>
        <v>Nytjajarðvegur</v>
      </c>
      <c r="F464" s="743" cm="1">
        <f t="array" ref="F464">INDEX('Talnagögn | Numerical Data'!$1:$1048576,_xlfn.XMATCH($A464,'Talnagögn | Numerical Data'!$A:$A),_xlfn.XMATCH($A$1,'Talnagögn | Numerical Data'!$1:$1))</f>
        <v>301.35196713268823</v>
      </c>
      <c r="G464" s="750">
        <f>$F$464/$F$468</f>
        <v>0.45539342845199038</v>
      </c>
      <c r="H464" s="744" cm="1">
        <f t="array" ref="H464">INDEX('Talnagögn | Numerical Data'!$1:$1048576,_xlfn.XMATCH($A464,'Talnagögn | Numerical Data'!$A:$A),_xlfn.XMATCH($A$1,'Talnagögn | Numerical Data'!$1:$1))-INDEX('Talnagögn | Numerical Data'!$1:$1048576,_xlfn.XMATCH($A464,'Talnagögn | Numerical Data'!$A:$A),_xlfn.XMATCH($B$3,'Talnagögn | Numerical Data'!$1:$1))</f>
        <v>10.777688572151703</v>
      </c>
      <c r="I464" s="752" cm="1">
        <f t="array" ref="I464">INDEX('Talnagögn | Numerical Data'!$1:$1048576,_xlfn.XMATCH($A464,'Talnagögn | Numerical Data'!$A:$A),_xlfn.XMATCH($A$1,'Talnagögn | Numerical Data'!$1:$1))/INDEX('Talnagögn | Numerical Data'!$1:$1048576,_xlfn.XMATCH($A464,'Talnagögn | Numerical Data'!$A:$A),_xlfn.XMATCH($B$3,'Talnagögn | Numerical Data'!$1:$1))-1</f>
        <v>3.7090993137943284E-2</v>
      </c>
      <c r="J464" s="743" cm="1">
        <f t="array" ref="J464">INDEX('Talnagögn | Numerical Data'!$1:$1048576,_xlfn.XMATCH($A464,'Talnagögn | Numerical Data'!$A:$A),_xlfn.XMATCH($A$1,'Talnagögn | Numerical Data'!$1:$1))-INDEX('Talnagögn | Numerical Data'!$1:$1048576,_xlfn.XMATCH($A464,'Talnagögn | Numerical Data'!$A:$A),_xlfn.XMATCH($B$2,'Talnagögn | Numerical Data'!$1:$1))</f>
        <v>-0.54479356633379439</v>
      </c>
      <c r="K464" s="752" cm="1">
        <f t="array" ref="K464">INDEX('Talnagögn | Numerical Data'!$1:$1048576,_xlfn.XMATCH($A464,'Talnagögn | Numerical Data'!$A:$A),_xlfn.XMATCH($A$1,'Talnagögn | Numerical Data'!$1:$1))/INDEX('Talnagögn | Numerical Data'!$1:$1048576,_xlfn.XMATCH($A464,'Talnagögn | Numerical Data'!$A:$A),_xlfn.XMATCH($B$2,'Talnagögn | Numerical Data'!$1:$1))-1</f>
        <v>-1.804569101941822E-3</v>
      </c>
      <c r="L464" s="743" cm="1">
        <f t="array" ref="L464">INDEX('Talnagögn | Numerical Data'!$1:$1048576,_xlfn.XMATCH($A464,'Talnagögn | Numerical Data'!$A:$A),_xlfn.XMATCH($A$1,'Talnagögn | Numerical Data'!$1:$1))-INDEX('Talnagögn | Numerical Data'!$1:$1048576,_xlfn.XMATCH($A464,'Talnagögn | Numerical Data'!$A:$A),_xlfn.XMATCH($B$1,'Talnagögn | Numerical Data'!$1:$1))</f>
        <v>28.619793452717147</v>
      </c>
      <c r="M464" s="737" cm="1">
        <f t="array" ref="M464">INDEX('Talnagögn | Numerical Data'!$1:$1048576,_xlfn.XMATCH($A464,'Talnagögn | Numerical Data'!$A:$A),_xlfn.XMATCH($A$1,'Talnagögn | Numerical Data'!$1:$1))/INDEX('Talnagögn | Numerical Data'!$1:$1048576,_xlfn.XMATCH($A464,'Talnagögn | Numerical Data'!$A:$A),_xlfn.XMATCH($B$1,'Talnagögn | Numerical Data'!$1:$1))-1</f>
        <v>0.10493735691888029</v>
      </c>
      <c r="O464" s="748" t="str">
        <f>'Talnagögn | Numerical Data'!$D$103</f>
        <v>Nytjajarðvegur</v>
      </c>
      <c r="P464" s="743" cm="1">
        <f t="array" ref="P464">INDEX('Talnagögn | Numerical Data'!$1:$1048576,_xlfn.XMATCH($B464,'Talnagögn | Numerical Data'!$B:$B),_xlfn.XMATCH($B$4,'Talnagögn | Numerical Data'!$1:$1))-INDEX('Talnagögn | Numerical Data'!$1:$1048576,_xlfn.XMATCH($A464,'Talnagögn | Numerical Data'!$A:$A),_xlfn.XMATCH($B$2,'Talnagögn | Numerical Data'!$1:$1))</f>
        <v>-19.832995504357314</v>
      </c>
      <c r="Q464" s="752" cm="1">
        <f t="array" ref="Q464">INDEX('Talnagögn | Numerical Data'!$1:$1048576,_xlfn.XMATCH($B464,'Talnagögn | Numerical Data'!$B:$B),_xlfn.XMATCH($B$4,'Talnagögn | Numerical Data'!$1:$1))/INDEX('Talnagögn | Numerical Data'!$1:$1048576,_xlfn.XMATCH($A464,'Talnagögn | Numerical Data'!$A:$A),_xlfn.XMATCH($B$2,'Talnagögn | Numerical Data'!$1:$1))-1</f>
        <v>-6.5694628383674347E-2</v>
      </c>
      <c r="R464" s="743" cm="1">
        <f t="array" ref="R464">INDEX('Talnagögn | Numerical Data'!$1:$1048576,_xlfn.XMATCH($B464,'Talnagögn | Numerical Data'!$B:$B),_xlfn.XMATCH($B$5,'Talnagögn | Numerical Data'!$1:$1))-INDEX('Talnagögn | Numerical Data'!$1:$1048576,_xlfn.XMATCH($A464,'Talnagögn | Numerical Data'!$A:$A),_xlfn.XMATCH($B$1,'Talnagögn | Numerical Data'!$1:$1))</f>
        <v>3.7165911173260042</v>
      </c>
      <c r="S464" s="737" cm="1">
        <f t="array" ref="S464">INDEX('Talnagögn | Numerical Data'!$1:$1048576,_xlfn.XMATCH($B464,'Talnagögn | Numerical Data'!$B:$B),_xlfn.XMATCH($B$5,'Talnagögn | Numerical Data'!$1:$1))/INDEX('Talnagögn | Numerical Data'!$1:$1048576,_xlfn.XMATCH($A464,'Talnagögn | Numerical Data'!$A:$A),_xlfn.XMATCH($B$1,'Talnagögn | Numerical Data'!$1:$1))-1</f>
        <v>1.3627255879561595E-2</v>
      </c>
      <c r="AF464" s="662"/>
      <c r="AI464" s="748" t="str">
        <f>'Talnagögn | Numerical Data'!$E103</f>
        <v>Agricultural Soils</v>
      </c>
      <c r="AJ464" s="743" cm="1">
        <f t="array" ref="AJ464">INDEX('Talnagögn | Numerical Data'!$1:$1048576,_xlfn.XMATCH($A464,'Talnagögn | Numerical Data'!$A:$A),_xlfn.XMATCH($A$1,'Talnagögn | Numerical Data'!$1:$1))</f>
        <v>301.35196713268823</v>
      </c>
      <c r="AK464" s="750">
        <f>$F$464/$F$468</f>
        <v>0.45539342845199038</v>
      </c>
      <c r="AL464" s="744" cm="1">
        <f t="array" ref="AL464">INDEX('Talnagögn | Numerical Data'!$1:$1048576,_xlfn.XMATCH($A464,'Talnagögn | Numerical Data'!$A:$A),_xlfn.XMATCH($A$1,'Talnagögn | Numerical Data'!$1:$1))-INDEX('Talnagögn | Numerical Data'!$1:$1048576,_xlfn.XMATCH($A464,'Talnagögn | Numerical Data'!$A:$A),_xlfn.XMATCH($B$3,'Talnagögn | Numerical Data'!$1:$1))</f>
        <v>10.777688572151703</v>
      </c>
      <c r="AM464" s="752" cm="1">
        <f t="array" ref="AM464">INDEX('Talnagögn | Numerical Data'!$1:$1048576,_xlfn.XMATCH($A464,'Talnagögn | Numerical Data'!$A:$A),_xlfn.XMATCH($A$1,'Talnagögn | Numerical Data'!$1:$1))/INDEX('Talnagögn | Numerical Data'!$1:$1048576,_xlfn.XMATCH($A464,'Talnagögn | Numerical Data'!$A:$A),_xlfn.XMATCH($B$3,'Talnagögn | Numerical Data'!$1:$1))-1</f>
        <v>3.7090993137943284E-2</v>
      </c>
      <c r="AN464" s="743" cm="1">
        <f t="array" ref="AN464">INDEX('Talnagögn | Numerical Data'!$1:$1048576,_xlfn.XMATCH($A464,'Talnagögn | Numerical Data'!$A:$A),_xlfn.XMATCH($A$1,'Talnagögn | Numerical Data'!$1:$1))-INDEX('Talnagögn | Numerical Data'!$1:$1048576,_xlfn.XMATCH($A464,'Talnagögn | Numerical Data'!$A:$A),_xlfn.XMATCH($B$2,'Talnagögn | Numerical Data'!$1:$1))</f>
        <v>-0.54479356633379439</v>
      </c>
      <c r="AO464" s="752" cm="1">
        <f t="array" ref="AO464">INDEX('Talnagögn | Numerical Data'!$1:$1048576,_xlfn.XMATCH($A464,'Talnagögn | Numerical Data'!$A:$A),_xlfn.XMATCH($A$1,'Talnagögn | Numerical Data'!$1:$1))/INDEX('Talnagögn | Numerical Data'!$1:$1048576,_xlfn.XMATCH($A464,'Talnagögn | Numerical Data'!$A:$A),_xlfn.XMATCH($B$2,'Talnagögn | Numerical Data'!$1:$1))-1</f>
        <v>-1.804569101941822E-3</v>
      </c>
      <c r="AP464" s="743" cm="1">
        <f t="array" ref="AP464">INDEX('Talnagögn | Numerical Data'!$1:$1048576,_xlfn.XMATCH($A464,'Talnagögn | Numerical Data'!$A:$A),_xlfn.XMATCH($A$1,'Talnagögn | Numerical Data'!$1:$1))-INDEX('Talnagögn | Numerical Data'!$1:$1048576,_xlfn.XMATCH($A464,'Talnagögn | Numerical Data'!$A:$A),_xlfn.XMATCH($B$1,'Talnagögn | Numerical Data'!$1:$1))</f>
        <v>28.619793452717147</v>
      </c>
      <c r="AQ464" s="737" cm="1">
        <f t="array" ref="AQ464">INDEX('Talnagögn | Numerical Data'!$1:$1048576,_xlfn.XMATCH($A464,'Talnagögn | Numerical Data'!$A:$A),_xlfn.XMATCH($A$1,'Talnagögn | Numerical Data'!$1:$1))/INDEX('Talnagögn | Numerical Data'!$1:$1048576,_xlfn.XMATCH($A464,'Talnagögn | Numerical Data'!$A:$A),_xlfn.XMATCH($B$1,'Talnagögn | Numerical Data'!$1:$1))-1</f>
        <v>0.10493735691888029</v>
      </c>
      <c r="AS464" s="748" t="str">
        <f>'Talnagögn | Numerical Data'!$E103</f>
        <v>Agricultural Soils</v>
      </c>
      <c r="AT464" s="743" cm="1">
        <f t="array" ref="AT464">INDEX('Talnagögn | Numerical Data'!$1:$1048576,_xlfn.XMATCH($B464,'Talnagögn | Numerical Data'!$B:$B),_xlfn.XMATCH($B$4,'Talnagögn | Numerical Data'!$1:$1))-INDEX('Talnagögn | Numerical Data'!$1:$1048576,_xlfn.XMATCH($A464,'Talnagögn | Numerical Data'!$A:$A),_xlfn.XMATCH($B$2,'Talnagögn | Numerical Data'!$1:$1))</f>
        <v>-19.832995504357314</v>
      </c>
      <c r="AU464" s="752" cm="1">
        <f t="array" ref="AU464">INDEX('Talnagögn | Numerical Data'!$1:$1048576,_xlfn.XMATCH($B464,'Talnagögn | Numerical Data'!$B:$B),_xlfn.XMATCH($B$4,'Talnagögn | Numerical Data'!$1:$1))/INDEX('Talnagögn | Numerical Data'!$1:$1048576,_xlfn.XMATCH($A464,'Talnagögn | Numerical Data'!$A:$A),_xlfn.XMATCH($B$2,'Talnagögn | Numerical Data'!$1:$1))-1</f>
        <v>-6.5694628383674347E-2</v>
      </c>
      <c r="AV464" s="743" cm="1">
        <f t="array" ref="AV464">INDEX('Talnagögn | Numerical Data'!$1:$1048576,_xlfn.XMATCH($B464,'Talnagögn | Numerical Data'!$B:$B),_xlfn.XMATCH($B$5,'Talnagögn | Numerical Data'!$1:$1))-INDEX('Talnagögn | Numerical Data'!$1:$1048576,_xlfn.XMATCH($A464,'Talnagögn | Numerical Data'!$A:$A),_xlfn.XMATCH($B$1,'Talnagögn | Numerical Data'!$1:$1))</f>
        <v>3.7165911173260042</v>
      </c>
      <c r="AW464" s="737" cm="1">
        <f t="array" ref="AW464">INDEX('Talnagögn | Numerical Data'!$1:$1048576,_xlfn.XMATCH($B464,'Talnagögn | Numerical Data'!$B:$B),_xlfn.XMATCH($B$5,'Talnagögn | Numerical Data'!$1:$1))/INDEX('Talnagögn | Numerical Data'!$1:$1048576,_xlfn.XMATCH($A464,'Talnagögn | Numerical Data'!$A:$A),_xlfn.XMATCH($B$1,'Talnagögn | Numerical Data'!$1:$1))-1</f>
        <v>1.3627255879561595E-2</v>
      </c>
    </row>
    <row r="465" spans="1:55" s="37" customFormat="1" ht="21" customHeight="1" thickTop="1" x14ac:dyDescent="0.4">
      <c r="A465" s="47" t="s">
        <v>59</v>
      </c>
      <c r="B465" s="47" t="s">
        <v>288</v>
      </c>
      <c r="C465" s="47" t="s">
        <v>292</v>
      </c>
      <c r="D465" s="225" t="s">
        <v>45</v>
      </c>
      <c r="E465" s="747" t="str">
        <f>'Talnagögn | Numerical Data'!$D$101</f>
        <v>Iðragerjun</v>
      </c>
      <c r="F465" s="742" cm="1">
        <f t="array" ref="F465">INDEX('Talnagögn | Numerical Data'!$1:$1048576,_xlfn.XMATCH($A465,'Talnagögn | Numerical Data'!$A:$A),_xlfn.XMATCH($A$1,'Talnagögn | Numerical Data'!$1:$1))</f>
        <v>276.92184895476237</v>
      </c>
      <c r="G465" s="749">
        <f>$F$465/$F$468</f>
        <v>0.4184754173290221</v>
      </c>
      <c r="H465" s="744" cm="1">
        <f t="array" ref="H465">INDEX('Talnagögn | Numerical Data'!$1:$1048576,_xlfn.XMATCH($A465,'Talnagögn | Numerical Data'!$A:$A),_xlfn.XMATCH($A$1,'Talnagögn | Numerical Data'!$1:$1))-INDEX('Talnagögn | Numerical Data'!$1:$1048576,_xlfn.XMATCH($A465,'Talnagögn | Numerical Data'!$A:$A),_xlfn.XMATCH($B$3,'Talnagögn | Numerical Data'!$1:$1))</f>
        <v>-5.3358882341229901</v>
      </c>
      <c r="I465" s="751" cm="1">
        <f t="array" ref="I465">INDEX('Talnagögn | Numerical Data'!$1:$1048576,_xlfn.XMATCH($A465,'Talnagögn | Numerical Data'!$A:$A),_xlfn.XMATCH($A$1,'Talnagögn | Numerical Data'!$1:$1))/INDEX('Talnagögn | Numerical Data'!$1:$1048576,_xlfn.XMATCH($A465,'Talnagögn | Numerical Data'!$A:$A),_xlfn.XMATCH($B$3,'Talnagögn | Numerical Data'!$1:$1))-1</f>
        <v>-1.8904311666582352E-2</v>
      </c>
      <c r="J465" s="743" cm="1">
        <f t="array" ref="J465">INDEX('Talnagögn | Numerical Data'!$1:$1048576,_xlfn.XMATCH($A465,'Talnagögn | Numerical Data'!$A:$A),_xlfn.XMATCH($A$1,'Talnagögn | Numerical Data'!$1:$1))-INDEX('Talnagögn | Numerical Data'!$1:$1048576,_xlfn.XMATCH($A465,'Talnagögn | Numerical Data'!$A:$A),_xlfn.XMATCH($B$2,'Talnagögn | Numerical Data'!$1:$1))</f>
        <v>-12.17450620941662</v>
      </c>
      <c r="K465" s="751" cm="1">
        <f t="array" ref="K465">INDEX('Talnagögn | Numerical Data'!$1:$1048576,_xlfn.XMATCH($A465,'Talnagögn | Numerical Data'!$A:$A),_xlfn.XMATCH($A$1,'Talnagögn | Numerical Data'!$1:$1))/INDEX('Talnagögn | Numerical Data'!$1:$1048576,_xlfn.XMATCH($A465,'Talnagögn | Numerical Data'!$A:$A),_xlfn.XMATCH($B$2,'Talnagögn | Numerical Data'!$1:$1))-1</f>
        <v>-4.2112278456442942E-2</v>
      </c>
      <c r="L465" s="743" cm="1">
        <f t="array" ref="L465">INDEX('Talnagögn | Numerical Data'!$1:$1048576,_xlfn.XMATCH($A465,'Talnagögn | Numerical Data'!$A:$A),_xlfn.XMATCH($A$1,'Talnagögn | Numerical Data'!$1:$1))-INDEX('Talnagögn | Numerical Data'!$1:$1048576,_xlfn.XMATCH($A465,'Talnagögn | Numerical Data'!$A:$A),_xlfn.XMATCH($B$1,'Talnagögn | Numerical Data'!$1:$1))</f>
        <v>-63.288774255700389</v>
      </c>
      <c r="M465" s="737" cm="1">
        <f t="array" ref="M465">INDEX('Talnagögn | Numerical Data'!$1:$1048576,_xlfn.XMATCH($A465,'Talnagögn | Numerical Data'!$A:$A),_xlfn.XMATCH($A$1,'Talnagögn | Numerical Data'!$1:$1))/INDEX('Talnagögn | Numerical Data'!$1:$1048576,_xlfn.XMATCH($A465,'Talnagögn | Numerical Data'!$A:$A),_xlfn.XMATCH($B$1,'Talnagögn | Numerical Data'!$1:$1))-1</f>
        <v>-0.1860282129301658</v>
      </c>
      <c r="O465" s="747" t="str">
        <f>'Talnagögn | Numerical Data'!$D$101</f>
        <v>Iðragerjun</v>
      </c>
      <c r="P465" s="743" cm="1">
        <f t="array" ref="P465">INDEX('Talnagögn | Numerical Data'!$1:$1048576,_xlfn.XMATCH($B465,'Talnagögn | Numerical Data'!$B:$B),_xlfn.XMATCH($B$4,'Talnagögn | Numerical Data'!$1:$1))-INDEX('Talnagögn | Numerical Data'!$1:$1048576,_xlfn.XMATCH($A465,'Talnagögn | Numerical Data'!$A:$A),_xlfn.XMATCH($B$2,'Talnagögn | Numerical Data'!$1:$1))</f>
        <v>-20.230752871429729</v>
      </c>
      <c r="Q465" s="749" cm="1">
        <f t="array" ref="Q465">INDEX('Talnagögn | Numerical Data'!$1:$1048576,_xlfn.XMATCH($B465,'Talnagögn | Numerical Data'!$B:$B),_xlfn.XMATCH($B$4,'Talnagögn | Numerical Data'!$1:$1))/INDEX('Talnagögn | Numerical Data'!$1:$1048576,_xlfn.XMATCH($A465,'Talnagögn | Numerical Data'!$A:$A),_xlfn.XMATCH($B$2,'Talnagögn | Numerical Data'!$1:$1))-1</f>
        <v>-6.997927338080967E-2</v>
      </c>
      <c r="R465" s="743" cm="1">
        <f t="array" ref="R465">INDEX('Talnagögn | Numerical Data'!$1:$1048576,_xlfn.XMATCH($B465,'Talnagögn | Numerical Data'!$B:$B),_xlfn.XMATCH($B$5,'Talnagögn | Numerical Data'!$1:$1))-INDEX('Talnagögn | Numerical Data'!$1:$1048576,_xlfn.XMATCH($A465,'Talnagögn | Numerical Data'!$A:$A),_xlfn.XMATCH($B$1,'Talnagögn | Numerical Data'!$1:$1))</f>
        <v>-110.98065586196483</v>
      </c>
      <c r="S465" s="971" cm="1">
        <f t="array" ref="S465">INDEX('Talnagögn | Numerical Data'!$1:$1048576,_xlfn.XMATCH($B465,'Talnagögn | Numerical Data'!$B:$B),_xlfn.XMATCH($B$5,'Talnagögn | Numerical Data'!$1:$1))/INDEX('Talnagögn | Numerical Data'!$1:$1048576,_xlfn.XMATCH($A465,'Talnagögn | Numerical Data'!$A:$A),_xlfn.XMATCH($B$1,'Talnagögn | Numerical Data'!$1:$1))-1</f>
        <v>-0.32621161213213923</v>
      </c>
      <c r="AF465" s="662"/>
      <c r="AI465" s="747" t="str">
        <f>'Talnagögn | Numerical Data'!$E101</f>
        <v>Enteric Fermentation</v>
      </c>
      <c r="AJ465" s="742" cm="1">
        <f t="array" ref="AJ465">INDEX('Talnagögn | Numerical Data'!$1:$1048576,_xlfn.XMATCH($A465,'Talnagögn | Numerical Data'!$A:$A),_xlfn.XMATCH($A$1,'Talnagögn | Numerical Data'!$1:$1))</f>
        <v>276.92184895476237</v>
      </c>
      <c r="AK465" s="749">
        <f>$F$465/$F$468</f>
        <v>0.4184754173290221</v>
      </c>
      <c r="AL465" s="744" cm="1">
        <f t="array" ref="AL465">INDEX('Talnagögn | Numerical Data'!$1:$1048576,_xlfn.XMATCH($A465,'Talnagögn | Numerical Data'!$A:$A),_xlfn.XMATCH($A$1,'Talnagögn | Numerical Data'!$1:$1))-INDEX('Talnagögn | Numerical Data'!$1:$1048576,_xlfn.XMATCH($A465,'Talnagögn | Numerical Data'!$A:$A),_xlfn.XMATCH($B$3,'Talnagögn | Numerical Data'!$1:$1))</f>
        <v>-5.3358882341229901</v>
      </c>
      <c r="AM465" s="751" cm="1">
        <f t="array" ref="AM465">INDEX('Talnagögn | Numerical Data'!$1:$1048576,_xlfn.XMATCH($A465,'Talnagögn | Numerical Data'!$A:$A),_xlfn.XMATCH($A$1,'Talnagögn | Numerical Data'!$1:$1))/INDEX('Talnagögn | Numerical Data'!$1:$1048576,_xlfn.XMATCH($A465,'Talnagögn | Numerical Data'!$A:$A),_xlfn.XMATCH($B$3,'Talnagögn | Numerical Data'!$1:$1))-1</f>
        <v>-1.8904311666582352E-2</v>
      </c>
      <c r="AN465" s="743" cm="1">
        <f t="array" ref="AN465">INDEX('Talnagögn | Numerical Data'!$1:$1048576,_xlfn.XMATCH($A465,'Talnagögn | Numerical Data'!$A:$A),_xlfn.XMATCH($A$1,'Talnagögn | Numerical Data'!$1:$1))-INDEX('Talnagögn | Numerical Data'!$1:$1048576,_xlfn.XMATCH($A465,'Talnagögn | Numerical Data'!$A:$A),_xlfn.XMATCH($B$2,'Talnagögn | Numerical Data'!$1:$1))</f>
        <v>-12.17450620941662</v>
      </c>
      <c r="AO465" s="751" cm="1">
        <f t="array" ref="AO465">INDEX('Talnagögn | Numerical Data'!$1:$1048576,_xlfn.XMATCH($A465,'Talnagögn | Numerical Data'!$A:$A),_xlfn.XMATCH($A$1,'Talnagögn | Numerical Data'!$1:$1))/INDEX('Talnagögn | Numerical Data'!$1:$1048576,_xlfn.XMATCH($A465,'Talnagögn | Numerical Data'!$A:$A),_xlfn.XMATCH($B$2,'Talnagögn | Numerical Data'!$1:$1))-1</f>
        <v>-4.2112278456442942E-2</v>
      </c>
      <c r="AP465" s="743" cm="1">
        <f t="array" ref="AP465">INDEX('Talnagögn | Numerical Data'!$1:$1048576,_xlfn.XMATCH($A465,'Talnagögn | Numerical Data'!$A:$A),_xlfn.XMATCH($A$1,'Talnagögn | Numerical Data'!$1:$1))-INDEX('Talnagögn | Numerical Data'!$1:$1048576,_xlfn.XMATCH($A465,'Talnagögn | Numerical Data'!$A:$A),_xlfn.XMATCH($B$1,'Talnagögn | Numerical Data'!$1:$1))</f>
        <v>-63.288774255700389</v>
      </c>
      <c r="AQ465" s="737" cm="1">
        <f t="array" ref="AQ465">INDEX('Talnagögn | Numerical Data'!$1:$1048576,_xlfn.XMATCH($A465,'Talnagögn | Numerical Data'!$A:$A),_xlfn.XMATCH($A$1,'Talnagögn | Numerical Data'!$1:$1))/INDEX('Talnagögn | Numerical Data'!$1:$1048576,_xlfn.XMATCH($A465,'Talnagögn | Numerical Data'!$A:$A),_xlfn.XMATCH($B$1,'Talnagögn | Numerical Data'!$1:$1))-1</f>
        <v>-0.1860282129301658</v>
      </c>
      <c r="AS465" s="747" t="str">
        <f>'Talnagögn | Numerical Data'!$E101</f>
        <v>Enteric Fermentation</v>
      </c>
      <c r="AT465" s="743" cm="1">
        <f t="array" ref="AT465">INDEX('Talnagögn | Numerical Data'!$1:$1048576,_xlfn.XMATCH($B465,'Talnagögn | Numerical Data'!$B:$B),_xlfn.XMATCH($B$4,'Talnagögn | Numerical Data'!$1:$1))-INDEX('Talnagögn | Numerical Data'!$1:$1048576,_xlfn.XMATCH($A465,'Talnagögn | Numerical Data'!$A:$A),_xlfn.XMATCH($B$2,'Talnagögn | Numerical Data'!$1:$1))</f>
        <v>-20.230752871429729</v>
      </c>
      <c r="AU465" s="749" cm="1">
        <f t="array" ref="AU465">INDEX('Talnagögn | Numerical Data'!$1:$1048576,_xlfn.XMATCH($B465,'Talnagögn | Numerical Data'!$B:$B),_xlfn.XMATCH($B$4,'Talnagögn | Numerical Data'!$1:$1))/INDEX('Talnagögn | Numerical Data'!$1:$1048576,_xlfn.XMATCH($A465,'Talnagögn | Numerical Data'!$A:$A),_xlfn.XMATCH($B$2,'Talnagögn | Numerical Data'!$1:$1))-1</f>
        <v>-6.997927338080967E-2</v>
      </c>
      <c r="AV465" s="743" cm="1">
        <f t="array" ref="AV465">INDEX('Talnagögn | Numerical Data'!$1:$1048576,_xlfn.XMATCH($B465,'Talnagögn | Numerical Data'!$B:$B),_xlfn.XMATCH($B$5,'Talnagögn | Numerical Data'!$1:$1))-INDEX('Talnagögn | Numerical Data'!$1:$1048576,_xlfn.XMATCH($A465,'Talnagögn | Numerical Data'!$A:$A),_xlfn.XMATCH($B$1,'Talnagögn | Numerical Data'!$1:$1))</f>
        <v>-110.98065586196483</v>
      </c>
      <c r="AW465" s="971" cm="1">
        <f t="array" ref="AW465">INDEX('Talnagögn | Numerical Data'!$1:$1048576,_xlfn.XMATCH($B465,'Talnagögn | Numerical Data'!$B:$B),_xlfn.XMATCH($B$5,'Talnagögn | Numerical Data'!$1:$1))/INDEX('Talnagögn | Numerical Data'!$1:$1048576,_xlfn.XMATCH($A465,'Talnagögn | Numerical Data'!$A:$A),_xlfn.XMATCH($B$1,'Talnagögn | Numerical Data'!$1:$1))-1</f>
        <v>-0.32621161213213923</v>
      </c>
    </row>
    <row r="466" spans="1:55" s="37" customFormat="1" ht="21" customHeight="1" x14ac:dyDescent="0.4">
      <c r="A466" s="47" t="s">
        <v>60</v>
      </c>
      <c r="B466" s="47" t="s">
        <v>289</v>
      </c>
      <c r="C466" s="47" t="s">
        <v>293</v>
      </c>
      <c r="D466" s="225" t="s">
        <v>45</v>
      </c>
      <c r="E466" s="748" t="str">
        <f>'Talnagögn | Numerical Data'!$D$102</f>
        <v>Meðhöndlun húsdýraáburðar</v>
      </c>
      <c r="F466" s="743" cm="1">
        <f t="array" ref="F466">INDEX('Talnagögn | Numerical Data'!$1:$1048576,_xlfn.XMATCH($A466,'Talnagögn | Numerical Data'!$A:$A),_xlfn.XMATCH($A$1,'Talnagögn | Numerical Data'!$1:$1))</f>
        <v>77.790913401656695</v>
      </c>
      <c r="G466" s="750">
        <f>$F$466/$F$468</f>
        <v>0.11755513359829553</v>
      </c>
      <c r="H466" s="744" cm="1">
        <f t="array" ref="H466">INDEX('Talnagögn | Numerical Data'!$1:$1048576,_xlfn.XMATCH($A466,'Talnagögn | Numerical Data'!$A:$A),_xlfn.XMATCH($A$1,'Talnagögn | Numerical Data'!$1:$1))-INDEX('Talnagögn | Numerical Data'!$1:$1048576,_xlfn.XMATCH($A466,'Talnagögn | Numerical Data'!$A:$A),_xlfn.XMATCH($B$3,'Talnagögn | Numerical Data'!$1:$1))</f>
        <v>-1.5380750199020952</v>
      </c>
      <c r="I466" s="752" cm="1">
        <f t="array" ref="I466">INDEX('Talnagögn | Numerical Data'!$1:$1048576,_xlfn.XMATCH($A466,'Talnagögn | Numerical Data'!$A:$A),_xlfn.XMATCH($A$1,'Talnagögn | Numerical Data'!$1:$1))/INDEX('Talnagögn | Numerical Data'!$1:$1048576,_xlfn.XMATCH($A466,'Talnagögn | Numerical Data'!$A:$A),_xlfn.XMATCH($B$3,'Talnagögn | Numerical Data'!$1:$1))-1</f>
        <v>-1.9388562119671549E-2</v>
      </c>
      <c r="J466" s="744" cm="1">
        <f t="array" ref="J466">INDEX('Talnagögn | Numerical Data'!$1:$1048576,_xlfn.XMATCH($A466,'Talnagögn | Numerical Data'!$A:$A),_xlfn.XMATCH($A$1,'Talnagögn | Numerical Data'!$1:$1))-INDEX('Talnagögn | Numerical Data'!$1:$1048576,_xlfn.XMATCH($A466,'Talnagögn | Numerical Data'!$A:$A),_xlfn.XMATCH($B$2,'Talnagögn | Numerical Data'!$1:$1))</f>
        <v>-4.601567737943796</v>
      </c>
      <c r="K466" s="752" cm="1">
        <f t="array" ref="K466">INDEX('Talnagögn | Numerical Data'!$1:$1048576,_xlfn.XMATCH($A466,'Talnagögn | Numerical Data'!$A:$A),_xlfn.XMATCH($A$1,'Talnagögn | Numerical Data'!$1:$1))/INDEX('Talnagögn | Numerical Data'!$1:$1048576,_xlfn.XMATCH($A466,'Talnagögn | Numerical Data'!$A:$A),_xlfn.XMATCH($B$2,'Talnagögn | Numerical Data'!$1:$1))-1</f>
        <v>-5.5849364824287706E-2</v>
      </c>
      <c r="L466" s="743" cm="1">
        <f t="array" ref="L466">INDEX('Talnagögn | Numerical Data'!$1:$1048576,_xlfn.XMATCH($A466,'Talnagögn | Numerical Data'!$A:$A),_xlfn.XMATCH($A$1,'Talnagögn | Numerical Data'!$1:$1))-INDEX('Talnagögn | Numerical Data'!$1:$1048576,_xlfn.XMATCH($A466,'Talnagögn | Numerical Data'!$A:$A),_xlfn.XMATCH($B$1,'Talnagögn | Numerical Data'!$1:$1))</f>
        <v>-21.528617586761754</v>
      </c>
      <c r="M466" s="737" cm="1">
        <f t="array" ref="M466">INDEX('Talnagögn | Numerical Data'!$1:$1048576,_xlfn.XMATCH($A466,'Talnagögn | Numerical Data'!$A:$A),_xlfn.XMATCH($A$1,'Talnagögn | Numerical Data'!$1:$1))/INDEX('Talnagögn | Numerical Data'!$1:$1048576,_xlfn.XMATCH($A466,'Talnagögn | Numerical Data'!$A:$A),_xlfn.XMATCH($B$1,'Talnagögn | Numerical Data'!$1:$1))-1</f>
        <v>-0.2167611684480486</v>
      </c>
      <c r="O466" s="748" t="str">
        <f>'Talnagögn | Numerical Data'!$D$102</f>
        <v>Meðhöndlun húsdýraáburðar</v>
      </c>
      <c r="P466" s="744" cm="1">
        <f t="array" ref="P466">INDEX('Talnagögn | Numerical Data'!$1:$1048576,_xlfn.XMATCH($B466,'Talnagögn | Numerical Data'!$B:$B),_xlfn.XMATCH($B$4,'Talnagögn | Numerical Data'!$1:$1))-INDEX('Talnagögn | Numerical Data'!$1:$1048576,_xlfn.XMATCH($A466,'Talnagögn | Numerical Data'!$A:$A),_xlfn.XMATCH($B$2,'Talnagögn | Numerical Data'!$1:$1))</f>
        <v>-6.1349766621864035</v>
      </c>
      <c r="Q466" s="752" cm="1">
        <f t="array" ref="Q466">INDEX('Talnagögn | Numerical Data'!$1:$1048576,_xlfn.XMATCH($B466,'Talnagögn | Numerical Data'!$B:$B),_xlfn.XMATCH($B$4,'Talnagögn | Numerical Data'!$1:$1))/INDEX('Talnagögn | Numerical Data'!$1:$1048576,_xlfn.XMATCH($A466,'Talnagögn | Numerical Data'!$A:$A),_xlfn.XMATCH($B$2,'Talnagögn | Numerical Data'!$1:$1))-1</f>
        <v>-7.4460394654115247E-2</v>
      </c>
      <c r="R466" s="743" cm="1">
        <f t="array" ref="R466">INDEX('Talnagögn | Numerical Data'!$1:$1048576,_xlfn.XMATCH($B466,'Talnagögn | Numerical Data'!$B:$B),_xlfn.XMATCH($B$5,'Talnagögn | Numerical Data'!$1:$1))-INDEX('Talnagögn | Numerical Data'!$1:$1048576,_xlfn.XMATCH($A466,'Talnagögn | Numerical Data'!$A:$A),_xlfn.XMATCH($B$1,'Talnagögn | Numerical Data'!$1:$1))</f>
        <v>-30.480449060761956</v>
      </c>
      <c r="S466" s="737" cm="1">
        <f t="array" ref="S466">INDEX('Talnagögn | Numerical Data'!$1:$1048576,_xlfn.XMATCH($B466,'Talnagögn | Numerical Data'!$B:$B),_xlfn.XMATCH($B$5,'Talnagögn | Numerical Data'!$1:$1))/INDEX('Talnagögn | Numerical Data'!$1:$1048576,_xlfn.XMATCH($A466,'Talnagögn | Numerical Data'!$A:$A),_xlfn.XMATCH($B$1,'Talnagögn | Numerical Data'!$1:$1))-1</f>
        <v>-0.30689280101731697</v>
      </c>
      <c r="AF466" s="662"/>
      <c r="AI466" s="748" t="str">
        <f>'Talnagögn | Numerical Data'!$E102</f>
        <v>Manure Management</v>
      </c>
      <c r="AJ466" s="743" cm="1">
        <f t="array" ref="AJ466">INDEX('Talnagögn | Numerical Data'!$1:$1048576,_xlfn.XMATCH($A466,'Talnagögn | Numerical Data'!$A:$A),_xlfn.XMATCH($A$1,'Talnagögn | Numerical Data'!$1:$1))</f>
        <v>77.790913401656695</v>
      </c>
      <c r="AK466" s="750">
        <f>$F$466/$F$468</f>
        <v>0.11755513359829553</v>
      </c>
      <c r="AL466" s="744" cm="1">
        <f t="array" ref="AL466">INDEX('Talnagögn | Numerical Data'!$1:$1048576,_xlfn.XMATCH($A466,'Talnagögn | Numerical Data'!$A:$A),_xlfn.XMATCH($A$1,'Talnagögn | Numerical Data'!$1:$1))-INDEX('Talnagögn | Numerical Data'!$1:$1048576,_xlfn.XMATCH($A466,'Talnagögn | Numerical Data'!$A:$A),_xlfn.XMATCH($B$3,'Talnagögn | Numerical Data'!$1:$1))</f>
        <v>-1.5380750199020952</v>
      </c>
      <c r="AM466" s="752" cm="1">
        <f t="array" ref="AM466">INDEX('Talnagögn | Numerical Data'!$1:$1048576,_xlfn.XMATCH($A466,'Talnagögn | Numerical Data'!$A:$A),_xlfn.XMATCH($A$1,'Talnagögn | Numerical Data'!$1:$1))/INDEX('Talnagögn | Numerical Data'!$1:$1048576,_xlfn.XMATCH($A466,'Talnagögn | Numerical Data'!$A:$A),_xlfn.XMATCH($B$3,'Talnagögn | Numerical Data'!$1:$1))-1</f>
        <v>-1.9388562119671549E-2</v>
      </c>
      <c r="AN466" s="744" cm="1">
        <f t="array" ref="AN466">INDEX('Talnagögn | Numerical Data'!$1:$1048576,_xlfn.XMATCH($A466,'Talnagögn | Numerical Data'!$A:$A),_xlfn.XMATCH($A$1,'Talnagögn | Numerical Data'!$1:$1))-INDEX('Talnagögn | Numerical Data'!$1:$1048576,_xlfn.XMATCH($A466,'Talnagögn | Numerical Data'!$A:$A),_xlfn.XMATCH($B$2,'Talnagögn | Numerical Data'!$1:$1))</f>
        <v>-4.601567737943796</v>
      </c>
      <c r="AO466" s="752" cm="1">
        <f t="array" ref="AO466">INDEX('Talnagögn | Numerical Data'!$1:$1048576,_xlfn.XMATCH($A466,'Talnagögn | Numerical Data'!$A:$A),_xlfn.XMATCH($A$1,'Talnagögn | Numerical Data'!$1:$1))/INDEX('Talnagögn | Numerical Data'!$1:$1048576,_xlfn.XMATCH($A466,'Talnagögn | Numerical Data'!$A:$A),_xlfn.XMATCH($B$2,'Talnagögn | Numerical Data'!$1:$1))-1</f>
        <v>-5.5849364824287706E-2</v>
      </c>
      <c r="AP466" s="743" cm="1">
        <f t="array" ref="AP466">INDEX('Talnagögn | Numerical Data'!$1:$1048576,_xlfn.XMATCH($A466,'Talnagögn | Numerical Data'!$A:$A),_xlfn.XMATCH($A$1,'Talnagögn | Numerical Data'!$1:$1))-INDEX('Talnagögn | Numerical Data'!$1:$1048576,_xlfn.XMATCH($A466,'Talnagögn | Numerical Data'!$A:$A),_xlfn.XMATCH($B$1,'Talnagögn | Numerical Data'!$1:$1))</f>
        <v>-21.528617586761754</v>
      </c>
      <c r="AQ466" s="737" cm="1">
        <f t="array" ref="AQ466">INDEX('Talnagögn | Numerical Data'!$1:$1048576,_xlfn.XMATCH($A466,'Talnagögn | Numerical Data'!$A:$A),_xlfn.XMATCH($A$1,'Talnagögn | Numerical Data'!$1:$1))/INDEX('Talnagögn | Numerical Data'!$1:$1048576,_xlfn.XMATCH($A466,'Talnagögn | Numerical Data'!$A:$A),_xlfn.XMATCH($B$1,'Talnagögn | Numerical Data'!$1:$1))-1</f>
        <v>-0.2167611684480486</v>
      </c>
      <c r="AS466" s="748" t="str">
        <f>'Talnagögn | Numerical Data'!$E102</f>
        <v>Manure Management</v>
      </c>
      <c r="AT466" s="744" cm="1">
        <f t="array" ref="AT466">INDEX('Talnagögn | Numerical Data'!$1:$1048576,_xlfn.XMATCH($B466,'Talnagögn | Numerical Data'!$B:$B),_xlfn.XMATCH($B$4,'Talnagögn | Numerical Data'!$1:$1))-INDEX('Talnagögn | Numerical Data'!$1:$1048576,_xlfn.XMATCH($A466,'Talnagögn | Numerical Data'!$A:$A),_xlfn.XMATCH($B$2,'Talnagögn | Numerical Data'!$1:$1))</f>
        <v>-6.1349766621864035</v>
      </c>
      <c r="AU466" s="752" cm="1">
        <f t="array" ref="AU466">INDEX('Talnagögn | Numerical Data'!$1:$1048576,_xlfn.XMATCH($B466,'Talnagögn | Numerical Data'!$B:$B),_xlfn.XMATCH($B$4,'Talnagögn | Numerical Data'!$1:$1))/INDEX('Talnagögn | Numerical Data'!$1:$1048576,_xlfn.XMATCH($A466,'Talnagögn | Numerical Data'!$A:$A),_xlfn.XMATCH($B$2,'Talnagögn | Numerical Data'!$1:$1))-1</f>
        <v>-7.4460394654115247E-2</v>
      </c>
      <c r="AV466" s="743" cm="1">
        <f t="array" ref="AV466">INDEX('Talnagögn | Numerical Data'!$1:$1048576,_xlfn.XMATCH($B466,'Talnagögn | Numerical Data'!$B:$B),_xlfn.XMATCH($B$5,'Talnagögn | Numerical Data'!$1:$1))-INDEX('Talnagögn | Numerical Data'!$1:$1048576,_xlfn.XMATCH($A466,'Talnagögn | Numerical Data'!$A:$A),_xlfn.XMATCH($B$1,'Talnagögn | Numerical Data'!$1:$1))</f>
        <v>-30.480449060761956</v>
      </c>
      <c r="AW466" s="737" cm="1">
        <f t="array" ref="AW466">INDEX('Talnagögn | Numerical Data'!$1:$1048576,_xlfn.XMATCH($B466,'Talnagögn | Numerical Data'!$B:$B),_xlfn.XMATCH($B$5,'Talnagögn | Numerical Data'!$1:$1))/INDEX('Talnagögn | Numerical Data'!$1:$1048576,_xlfn.XMATCH($A466,'Talnagögn | Numerical Data'!$A:$A),_xlfn.XMATCH($B$1,'Talnagögn | Numerical Data'!$1:$1))-1</f>
        <v>-0.30689280101731697</v>
      </c>
    </row>
    <row r="467" spans="1:55" s="37" customFormat="1" ht="21" customHeight="1" x14ac:dyDescent="0.4">
      <c r="A467" s="224" t="s">
        <v>99</v>
      </c>
      <c r="B467" s="47" t="s">
        <v>291</v>
      </c>
      <c r="C467" s="47" t="s">
        <v>295</v>
      </c>
      <c r="D467" s="225" t="s">
        <v>45</v>
      </c>
      <c r="E467" s="748" t="str">
        <f>'Talnagögn | Numerical Data'!$D$104</f>
        <v>Kölkun og CO₂-losun frá áburði</v>
      </c>
      <c r="F467" s="744" cm="1">
        <f t="array" ref="F467">INDEX('Talnagögn | Numerical Data'!$1:$1048576,_xlfn.XMATCH($A467,'Talnagögn | Numerical Data'!$A:$A),_xlfn.XMATCH($A$1,'Talnagögn | Numerical Data'!$1:$1))</f>
        <v>5.6750943749915432</v>
      </c>
      <c r="G467" s="752">
        <f>$F$467/$F$468</f>
        <v>8.5760206206919078E-3</v>
      </c>
      <c r="H467" s="744" cm="1">
        <f t="array" ref="H467">INDEX('Talnagögn | Numerical Data'!$1:$1048576,_xlfn.XMATCH($A467,'Talnagögn | Numerical Data'!$A:$A),_xlfn.XMATCH($A$1,'Talnagögn | Numerical Data'!$1:$1))-INDEX('Talnagögn | Numerical Data'!$1:$1048576,_xlfn.XMATCH($A467,'Talnagögn | Numerical Data'!$A:$A),_xlfn.XMATCH($B$3,'Talnagögn | Numerical Data'!$1:$1))</f>
        <v>-2.4012184150918081</v>
      </c>
      <c r="I467" s="750" cm="1">
        <f t="array" ref="I467">INDEX('Talnagögn | Numerical Data'!$1:$1048576,_xlfn.XMATCH($A467,'Talnagögn | Numerical Data'!$A:$A),_xlfn.XMATCH($A$1,'Talnagögn | Numerical Data'!$1:$1))/INDEX('Talnagögn | Numerical Data'!$1:$1048576,_xlfn.XMATCH($A467,'Talnagögn | Numerical Data'!$A:$A),_xlfn.XMATCH($B$3,'Talnagögn | Numerical Data'!$1:$1))-1</f>
        <v>-0.29731617354397022</v>
      </c>
      <c r="J467" s="744" cm="1">
        <f t="array" ref="J467">INDEX('Talnagögn | Numerical Data'!$1:$1048576,_xlfn.XMATCH($A467,'Talnagögn | Numerical Data'!$A:$A),_xlfn.XMATCH($A$1,'Talnagögn | Numerical Data'!$1:$1))-INDEX('Talnagögn | Numerical Data'!$1:$1048576,_xlfn.XMATCH($A467,'Talnagögn | Numerical Data'!$A:$A),_xlfn.XMATCH($B$2,'Talnagögn | Numerical Data'!$1:$1))</f>
        <v>1.1424417191890743</v>
      </c>
      <c r="K467" s="750" cm="1">
        <f t="array" ref="K467">INDEX('Talnagögn | Numerical Data'!$1:$1048576,_xlfn.XMATCH($A467,'Talnagögn | Numerical Data'!$A:$A),_xlfn.XMATCH($A$1,'Talnagögn | Numerical Data'!$1:$1))/INDEX('Talnagögn | Numerical Data'!$1:$1048576,_xlfn.XMATCH($A467,'Talnagögn | Numerical Data'!$A:$A),_xlfn.XMATCH($B$2,'Talnagögn | Numerical Data'!$1:$1))-1</f>
        <v>0.25204704748919582</v>
      </c>
      <c r="L467" s="744" cm="1">
        <f t="array" ref="L467">INDEX('Talnagögn | Numerical Data'!$1:$1048576,_xlfn.XMATCH($A467,'Talnagögn | Numerical Data'!$A:$A),_xlfn.XMATCH($A$1,'Talnagögn | Numerical Data'!$1:$1))-INDEX('Talnagögn | Numerical Data'!$1:$1048576,_xlfn.XMATCH($A467,'Talnagögn | Numerical Data'!$A:$A),_xlfn.XMATCH($B$1,'Talnagögn | Numerical Data'!$1:$1))</f>
        <v>5.6519943749915429</v>
      </c>
      <c r="M467" s="737" cm="1">
        <f t="array" ref="M467">INDEX('Talnagögn | Numerical Data'!$1:$1048576,_xlfn.XMATCH($A467,'Talnagögn | Numerical Data'!$A:$A),_xlfn.XMATCH($A$1,'Talnagögn | Numerical Data'!$1:$1))/INDEX('Talnagögn | Numerical Data'!$1:$1048576,_xlfn.XMATCH($A467,'Talnagögn | Numerical Data'!$A:$A),_xlfn.XMATCH($B$1,'Talnagögn | Numerical Data'!$1:$1))-1</f>
        <v>244.67508116846508</v>
      </c>
      <c r="O467" s="763" t="str">
        <f>'Talnagögn | Numerical Data'!$D$104</f>
        <v>Kölkun og CO₂-losun frá áburði</v>
      </c>
      <c r="P467" s="764" cm="1">
        <f t="array" ref="P467">INDEX('Talnagögn | Numerical Data'!$1:$1048576,_xlfn.XMATCH($B467,'Talnagögn | Numerical Data'!$B:$B),_xlfn.XMATCH($B$4,'Talnagögn | Numerical Data'!$1:$1))-INDEX('Talnagögn | Numerical Data'!$1:$1048576,_xlfn.XMATCH($A467,'Talnagögn | Numerical Data'!$A:$A),_xlfn.XMATCH($B$2,'Talnagögn | Numerical Data'!$1:$1))</f>
        <v>0.75757585761866508</v>
      </c>
      <c r="Q467" s="766" cm="1">
        <f t="array" ref="Q467">INDEX('Talnagögn | Numerical Data'!$1:$1048576,_xlfn.XMATCH($B467,'Talnagögn | Numerical Data'!$B:$B),_xlfn.XMATCH($B$4,'Talnagögn | Numerical Data'!$1:$1))/INDEX('Talnagögn | Numerical Data'!$1:$1048576,_xlfn.XMATCH($A467,'Talnagögn | Numerical Data'!$A:$A),_xlfn.XMATCH($B$2,'Talnagögn | Numerical Data'!$1:$1))-1</f>
        <v>0.16713741712567698</v>
      </c>
      <c r="R467" s="764" cm="1">
        <f t="array" ref="R467">INDEX('Talnagögn | Numerical Data'!$1:$1048576,_xlfn.XMATCH($B467,'Talnagögn | Numerical Data'!$B:$B),_xlfn.XMATCH($B$5,'Talnagögn | Numerical Data'!$1:$1))-INDEX('Talnagögn | Numerical Data'!$1:$1048576,_xlfn.XMATCH($A467,'Talnagögn | Numerical Data'!$A:$A),_xlfn.XMATCH($B$1,'Talnagögn | Numerical Data'!$1:$1))</f>
        <v>6.4068471661660702</v>
      </c>
      <c r="S467" s="767" cm="1">
        <f t="array" ref="S467">INDEX('Talnagögn | Numerical Data'!$1:$1048576,_xlfn.XMATCH($B467,'Talnagögn | Numerical Data'!$B:$B),_xlfn.XMATCH($B$5,'Talnagögn | Numerical Data'!$1:$1))/INDEX('Talnagögn | Numerical Data'!$1:$1048576,_xlfn.XMATCH($A467,'Talnagögn | Numerical Data'!$A:$A),_xlfn.XMATCH($B$1,'Talnagögn | Numerical Data'!$1:$1))-1</f>
        <v>277.35269117602036</v>
      </c>
      <c r="AF467" s="662"/>
      <c r="AI467" s="748" t="str">
        <f>'Talnagögn | Numerical Data'!$E104</f>
        <v>Liming and CO₂-Emissions from Fertilizers</v>
      </c>
      <c r="AJ467" s="744" cm="1">
        <f t="array" ref="AJ467">INDEX('Talnagögn | Numerical Data'!$1:$1048576,_xlfn.XMATCH($A467,'Talnagögn | Numerical Data'!$A:$A),_xlfn.XMATCH($A$1,'Talnagögn | Numerical Data'!$1:$1))</f>
        <v>5.6750943749915432</v>
      </c>
      <c r="AK467" s="752">
        <f>$F$467/$F$468</f>
        <v>8.5760206206919078E-3</v>
      </c>
      <c r="AL467" s="744" cm="1">
        <f t="array" ref="AL467">INDEX('Talnagögn | Numerical Data'!$1:$1048576,_xlfn.XMATCH($A467,'Talnagögn | Numerical Data'!$A:$A),_xlfn.XMATCH($A$1,'Talnagögn | Numerical Data'!$1:$1))-INDEX('Talnagögn | Numerical Data'!$1:$1048576,_xlfn.XMATCH($A467,'Talnagögn | Numerical Data'!$A:$A),_xlfn.XMATCH($B$3,'Talnagögn | Numerical Data'!$1:$1))</f>
        <v>-2.4012184150918081</v>
      </c>
      <c r="AM467" s="750" cm="1">
        <f t="array" ref="AM467">INDEX('Talnagögn | Numerical Data'!$1:$1048576,_xlfn.XMATCH($A467,'Talnagögn | Numerical Data'!$A:$A),_xlfn.XMATCH($A$1,'Talnagögn | Numerical Data'!$1:$1))/INDEX('Talnagögn | Numerical Data'!$1:$1048576,_xlfn.XMATCH($A467,'Talnagögn | Numerical Data'!$A:$A),_xlfn.XMATCH($B$3,'Talnagögn | Numerical Data'!$1:$1))-1</f>
        <v>-0.29731617354397022</v>
      </c>
      <c r="AN467" s="744" cm="1">
        <f t="array" ref="AN467">INDEX('Talnagögn | Numerical Data'!$1:$1048576,_xlfn.XMATCH($A467,'Talnagögn | Numerical Data'!$A:$A),_xlfn.XMATCH($A$1,'Talnagögn | Numerical Data'!$1:$1))-INDEX('Talnagögn | Numerical Data'!$1:$1048576,_xlfn.XMATCH($A467,'Talnagögn | Numerical Data'!$A:$A),_xlfn.XMATCH($B$2,'Talnagögn | Numerical Data'!$1:$1))</f>
        <v>1.1424417191890743</v>
      </c>
      <c r="AO467" s="750" cm="1">
        <f t="array" ref="AO467">INDEX('Talnagögn | Numerical Data'!$1:$1048576,_xlfn.XMATCH($A467,'Talnagögn | Numerical Data'!$A:$A),_xlfn.XMATCH($A$1,'Talnagögn | Numerical Data'!$1:$1))/INDEX('Talnagögn | Numerical Data'!$1:$1048576,_xlfn.XMATCH($A467,'Talnagögn | Numerical Data'!$A:$A),_xlfn.XMATCH($B$2,'Talnagögn | Numerical Data'!$1:$1))-1</f>
        <v>0.25204704748919582</v>
      </c>
      <c r="AP467" s="744" cm="1">
        <f t="array" ref="AP467">INDEX('Talnagögn | Numerical Data'!$1:$1048576,_xlfn.XMATCH($A467,'Talnagögn | Numerical Data'!$A:$A),_xlfn.XMATCH($A$1,'Talnagögn | Numerical Data'!$1:$1))-INDEX('Talnagögn | Numerical Data'!$1:$1048576,_xlfn.XMATCH($A467,'Talnagögn | Numerical Data'!$A:$A),_xlfn.XMATCH($B$1,'Talnagögn | Numerical Data'!$1:$1))</f>
        <v>5.6519943749915429</v>
      </c>
      <c r="AQ467" s="737" cm="1">
        <f t="array" ref="AQ467">INDEX('Talnagögn | Numerical Data'!$1:$1048576,_xlfn.XMATCH($A467,'Talnagögn | Numerical Data'!$A:$A),_xlfn.XMATCH($A$1,'Talnagögn | Numerical Data'!$1:$1))/INDEX('Talnagögn | Numerical Data'!$1:$1048576,_xlfn.XMATCH($A467,'Talnagögn | Numerical Data'!$A:$A),_xlfn.XMATCH($B$1,'Talnagögn | Numerical Data'!$1:$1))-1</f>
        <v>244.67508116846508</v>
      </c>
      <c r="AS467" s="748" t="str">
        <f>'Talnagögn | Numerical Data'!$E104</f>
        <v>Liming and CO₂-Emissions from Fertilizers</v>
      </c>
      <c r="AT467" s="764" cm="1">
        <f t="array" ref="AT467">INDEX('Talnagögn | Numerical Data'!$1:$1048576,_xlfn.XMATCH($B467,'Talnagögn | Numerical Data'!$B:$B),_xlfn.XMATCH($B$4,'Talnagögn | Numerical Data'!$1:$1))-INDEX('Talnagögn | Numerical Data'!$1:$1048576,_xlfn.XMATCH($A467,'Talnagögn | Numerical Data'!$A:$A),_xlfn.XMATCH($B$2,'Talnagögn | Numerical Data'!$1:$1))</f>
        <v>0.75757585761866508</v>
      </c>
      <c r="AU467" s="766" cm="1">
        <f t="array" ref="AU467">INDEX('Talnagögn | Numerical Data'!$1:$1048576,_xlfn.XMATCH($B467,'Talnagögn | Numerical Data'!$B:$B),_xlfn.XMATCH($B$4,'Talnagögn | Numerical Data'!$1:$1))/INDEX('Talnagögn | Numerical Data'!$1:$1048576,_xlfn.XMATCH($A467,'Talnagögn | Numerical Data'!$A:$A),_xlfn.XMATCH($B$2,'Talnagögn | Numerical Data'!$1:$1))-1</f>
        <v>0.16713741712567698</v>
      </c>
      <c r="AV467" s="764" cm="1">
        <f t="array" ref="AV467">INDEX('Talnagögn | Numerical Data'!$1:$1048576,_xlfn.XMATCH($B467,'Talnagögn | Numerical Data'!$B:$B),_xlfn.XMATCH($B$5,'Talnagögn | Numerical Data'!$1:$1))-INDEX('Talnagögn | Numerical Data'!$1:$1048576,_xlfn.XMATCH($A467,'Talnagögn | Numerical Data'!$A:$A),_xlfn.XMATCH($B$1,'Talnagögn | Numerical Data'!$1:$1))</f>
        <v>6.4068471661660702</v>
      </c>
      <c r="AW467" s="767" cm="1">
        <f t="array" ref="AW467">INDEX('Talnagögn | Numerical Data'!$1:$1048576,_xlfn.XMATCH($B467,'Talnagögn | Numerical Data'!$B:$B),_xlfn.XMATCH($B$5,'Talnagögn | Numerical Data'!$1:$1))/INDEX('Talnagögn | Numerical Data'!$1:$1048576,_xlfn.XMATCH($A467,'Talnagögn | Numerical Data'!$A:$A),_xlfn.XMATCH($B$1,'Talnagögn | Numerical Data'!$1:$1))-1</f>
        <v>277.35269117602036</v>
      </c>
    </row>
    <row r="468" spans="1:55" ht="28.5" customHeight="1" x14ac:dyDescent="0.4">
      <c r="A468" s="47" t="s">
        <v>41</v>
      </c>
      <c r="B468" s="47" t="s">
        <v>250</v>
      </c>
      <c r="C468" s="47" t="s">
        <v>257</v>
      </c>
      <c r="D468" s="225" t="s">
        <v>45</v>
      </c>
      <c r="E468" s="761" t="s">
        <v>12</v>
      </c>
      <c r="F468" s="757" cm="1">
        <f t="array" ref="F468">INDEX('Talnagögn | Numerical Data'!$1:$1048576,_xlfn.XMATCH($A468,'Talnagögn | Numerical Data'!$A:$A),_xlfn.XMATCH($A$1,'Talnagögn | Numerical Data'!$1:$1))</f>
        <v>661.73982386409887</v>
      </c>
      <c r="G468" s="758">
        <f>SUM($G$465:$G$467)</f>
        <v>0.54460657154800962</v>
      </c>
      <c r="H468" s="884" cm="1">
        <f t="array" ref="H468">INDEX('Talnagögn | Numerical Data'!$1:$1048576,_xlfn.XMATCH($A468,'Talnagögn | Numerical Data'!$A:$A),_xlfn.XMATCH($A$1,'Talnagögn | Numerical Data'!$1:$1))-INDEX('Talnagögn | Numerical Data'!$1:$1048576,_xlfn.XMATCH($A468,'Talnagögn | Numerical Data'!$A:$A),_xlfn.XMATCH($B$3,'Talnagögn | Numerical Data'!$1:$1))</f>
        <v>1.502506903034714</v>
      </c>
      <c r="I468" s="934" cm="1">
        <f t="array" ref="I468">INDEX('Talnagögn | Numerical Data'!$1:$1048576,_xlfn.XMATCH($A468,'Talnagögn | Numerical Data'!$A:$A),_xlfn.XMATCH($A$1,'Talnagögn | Numerical Data'!$1:$1))/INDEX('Talnagögn | Numerical Data'!$1:$1048576,_xlfn.XMATCH($A468,'Talnagögn | Numerical Data'!$A:$A),_xlfn.XMATCH($B$3,'Talnagögn | Numerical Data'!$1:$1))-1</f>
        <v>2.2757073319490395E-3</v>
      </c>
      <c r="J468" s="884" cm="1">
        <f t="array" ref="J468">INDEX('Talnagögn | Numerical Data'!$1:$1048576,_xlfn.XMATCH($A468,'Talnagögn | Numerical Data'!$A:$A),_xlfn.XMATCH($A$1,'Talnagögn | Numerical Data'!$1:$1))-INDEX('Talnagögn | Numerical Data'!$1:$1048576,_xlfn.XMATCH($A468,'Talnagögn | Numerical Data'!$A:$A),_xlfn.XMATCH($B$2,'Talnagögn | Numerical Data'!$1:$1))</f>
        <v>-16.178425794505074</v>
      </c>
      <c r="K468" s="759" cm="1">
        <f t="array" ref="K468">INDEX('Talnagögn | Numerical Data'!$1:$1048576,_xlfn.XMATCH($A468,'Talnagögn | Numerical Data'!$A:$A),_xlfn.XMATCH($A$1,'Talnagögn | Numerical Data'!$1:$1))/INDEX('Talnagögn | Numerical Data'!$1:$1048576,_xlfn.XMATCH($A468,'Talnagögn | Numerical Data'!$A:$A),_xlfn.XMATCH($B$2,'Talnagögn | Numerical Data'!$1:$1))-1</f>
        <v>-2.3864862470736603E-2</v>
      </c>
      <c r="L468" s="757" cm="1">
        <f t="array" ref="L468">INDEX('Talnagögn | Numerical Data'!$1:$1048576,_xlfn.XMATCH($A468,'Talnagögn | Numerical Data'!$A:$A),_xlfn.XMATCH($A$1,'Talnagögn | Numerical Data'!$1:$1))-INDEX('Talnagögn | Numerical Data'!$1:$1048576,_xlfn.XMATCH($A468,'Talnagögn | Numerical Data'!$A:$A),_xlfn.XMATCH($B$1,'Talnagögn | Numerical Data'!$1:$1))</f>
        <v>-50.545604014753394</v>
      </c>
      <c r="M468" s="760" cm="1">
        <f t="array" ref="M468">INDEX('Talnagögn | Numerical Data'!$1:$1048576,_xlfn.XMATCH($A468,'Talnagögn | Numerical Data'!$A:$A),_xlfn.XMATCH($A$1,'Talnagögn | Numerical Data'!$1:$1))/INDEX('Talnagögn | Numerical Data'!$1:$1048576,_xlfn.XMATCH($A468,'Talnagögn | Numerical Data'!$A:$A),_xlfn.XMATCH($B$1,'Talnagögn | Numerical Data'!$1:$1))-1</f>
        <v>-7.0962569268439912E-2</v>
      </c>
      <c r="N468" s="7"/>
      <c r="O468" s="762" t="s">
        <v>12</v>
      </c>
      <c r="P468" s="883" cm="1">
        <f t="array" ref="P468">INDEX('Talnagögn | Numerical Data'!$1:$1048576,_xlfn.XMATCH($B468,'Talnagögn | Numerical Data'!$B:$B),_xlfn.XMATCH($B$4,'Talnagögn | Numerical Data'!$1:$1))-INDEX('Talnagögn | Numerical Data'!$1:$1048576,_xlfn.XMATCH($A468,'Talnagögn | Numerical Data'!$A:$A),_xlfn.XMATCH($B$2,'Talnagögn | Numerical Data'!$1:$1))</f>
        <v>-45.441149180354728</v>
      </c>
      <c r="Q468" s="935" cm="1">
        <f t="array" ref="Q468">INDEX('Talnagögn | Numerical Data'!$1:$1048576,_xlfn.XMATCH($B468,'Talnagögn | Numerical Data'!$B:$B),_xlfn.XMATCH($B$4,'Talnagögn | Numerical Data'!$1:$1))/INDEX('Talnagögn | Numerical Data'!$1:$1048576,_xlfn.XMATCH($A468,'Talnagögn | Numerical Data'!$A:$A),_xlfn.XMATCH($B$2,'Talnagögn | Numerical Data'!$1:$1))-1</f>
        <v>-6.7030426166043822E-2</v>
      </c>
      <c r="R468" s="755" cm="1">
        <f t="array" ref="R468">INDEX('Talnagögn | Numerical Data'!$1:$1048576,_xlfn.XMATCH($B468,'Talnagögn | Numerical Data'!$B:$B),_xlfn.XMATCH($B$5,'Talnagögn | Numerical Data'!$1:$1))-INDEX('Talnagögn | Numerical Data'!$1:$1048576,_xlfn.XMATCH($A468,'Talnagögn | Numerical Data'!$A:$A),_xlfn.XMATCH($B$1,'Talnagögn | Numerical Data'!$1:$1))</f>
        <v>-131.33766663923473</v>
      </c>
      <c r="S468" s="768" cm="1">
        <f t="array" ref="S468">INDEX('Talnagögn | Numerical Data'!$1:$1048576,_xlfn.XMATCH($B468,'Talnagögn | Numerical Data'!$B:$B),_xlfn.XMATCH($B$5,'Talnagögn | Numerical Data'!$1:$1))/INDEX('Talnagögn | Numerical Data'!$1:$1048576,_xlfn.XMATCH($A468,'Talnagögn | Numerical Data'!$A:$A),_xlfn.XMATCH($B$1,'Talnagögn | Numerical Data'!$1:$1))-1</f>
        <v>-0.1843890967001125</v>
      </c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I468" s="761" t="s">
        <v>158</v>
      </c>
      <c r="AJ468" s="757" cm="1">
        <f t="array" ref="AJ468">INDEX('Talnagögn | Numerical Data'!$1:$1048576,_xlfn.XMATCH($A468,'Talnagögn | Numerical Data'!$A:$A),_xlfn.XMATCH($A$1,'Talnagögn | Numerical Data'!$1:$1))</f>
        <v>661.73982386409887</v>
      </c>
      <c r="AK468" s="758">
        <f>SUM($G$465:$G$467)</f>
        <v>0.54460657154800962</v>
      </c>
      <c r="AL468" s="884" cm="1">
        <f t="array" ref="AL468">INDEX('Talnagögn | Numerical Data'!$1:$1048576,_xlfn.XMATCH($A468,'Talnagögn | Numerical Data'!$A:$A),_xlfn.XMATCH($A$1,'Talnagögn | Numerical Data'!$1:$1))-INDEX('Talnagögn | Numerical Data'!$1:$1048576,_xlfn.XMATCH($A468,'Talnagögn | Numerical Data'!$A:$A),_xlfn.XMATCH($B$3,'Talnagögn | Numerical Data'!$1:$1))</f>
        <v>1.502506903034714</v>
      </c>
      <c r="AM468" s="934" cm="1">
        <f t="array" ref="AM468">INDEX('Talnagögn | Numerical Data'!$1:$1048576,_xlfn.XMATCH($A468,'Talnagögn | Numerical Data'!$A:$A),_xlfn.XMATCH($A$1,'Talnagögn | Numerical Data'!$1:$1))/INDEX('Talnagögn | Numerical Data'!$1:$1048576,_xlfn.XMATCH($A468,'Talnagögn | Numerical Data'!$A:$A),_xlfn.XMATCH($B$3,'Talnagögn | Numerical Data'!$1:$1))-1</f>
        <v>2.2757073319490395E-3</v>
      </c>
      <c r="AN468" s="884" cm="1">
        <f t="array" ref="AN468">INDEX('Talnagögn | Numerical Data'!$1:$1048576,_xlfn.XMATCH($A468,'Talnagögn | Numerical Data'!$A:$A),_xlfn.XMATCH($A$1,'Talnagögn | Numerical Data'!$1:$1))-INDEX('Talnagögn | Numerical Data'!$1:$1048576,_xlfn.XMATCH($A468,'Talnagögn | Numerical Data'!$A:$A),_xlfn.XMATCH($B$2,'Talnagögn | Numerical Data'!$1:$1))</f>
        <v>-16.178425794505074</v>
      </c>
      <c r="AO468" s="759" cm="1">
        <f t="array" ref="AO468">INDEX('Talnagögn | Numerical Data'!$1:$1048576,_xlfn.XMATCH($A468,'Talnagögn | Numerical Data'!$A:$A),_xlfn.XMATCH($A$1,'Talnagögn | Numerical Data'!$1:$1))/INDEX('Talnagögn | Numerical Data'!$1:$1048576,_xlfn.XMATCH($A468,'Talnagögn | Numerical Data'!$A:$A),_xlfn.XMATCH($B$2,'Talnagögn | Numerical Data'!$1:$1))-1</f>
        <v>-2.3864862470736603E-2</v>
      </c>
      <c r="AP468" s="757" cm="1">
        <f t="array" ref="AP468">INDEX('Talnagögn | Numerical Data'!$1:$1048576,_xlfn.XMATCH($A468,'Talnagögn | Numerical Data'!$A:$A),_xlfn.XMATCH($A$1,'Talnagögn | Numerical Data'!$1:$1))-INDEX('Talnagögn | Numerical Data'!$1:$1048576,_xlfn.XMATCH($A468,'Talnagögn | Numerical Data'!$A:$A),_xlfn.XMATCH($B$1,'Talnagögn | Numerical Data'!$1:$1))</f>
        <v>-50.545604014753394</v>
      </c>
      <c r="AQ468" s="760" cm="1">
        <f t="array" ref="AQ468">INDEX('Talnagögn | Numerical Data'!$1:$1048576,_xlfn.XMATCH($A468,'Talnagögn | Numerical Data'!$A:$A),_xlfn.XMATCH($A$1,'Talnagögn | Numerical Data'!$1:$1))/INDEX('Talnagögn | Numerical Data'!$1:$1048576,_xlfn.XMATCH($A468,'Talnagögn | Numerical Data'!$A:$A),_xlfn.XMATCH($B$1,'Talnagögn | Numerical Data'!$1:$1))-1</f>
        <v>-7.0962569268439912E-2</v>
      </c>
      <c r="AR468" s="7"/>
      <c r="AS468" s="762" t="s">
        <v>12</v>
      </c>
      <c r="AT468" s="883" cm="1">
        <f t="array" ref="AT468">INDEX('Talnagögn | Numerical Data'!$1:$1048576,_xlfn.XMATCH($B468,'Talnagögn | Numerical Data'!$B:$B),_xlfn.XMATCH($B$4,'Talnagögn | Numerical Data'!$1:$1))-INDEX('Talnagögn | Numerical Data'!$1:$1048576,_xlfn.XMATCH($A468,'Talnagögn | Numerical Data'!$A:$A),_xlfn.XMATCH($B$2,'Talnagögn | Numerical Data'!$1:$1))</f>
        <v>-45.441149180354728</v>
      </c>
      <c r="AU468" s="935" cm="1">
        <f t="array" ref="AU468">INDEX('Talnagögn | Numerical Data'!$1:$1048576,_xlfn.XMATCH($B468,'Talnagögn | Numerical Data'!$B:$B),_xlfn.XMATCH($B$4,'Talnagögn | Numerical Data'!$1:$1))/INDEX('Talnagögn | Numerical Data'!$1:$1048576,_xlfn.XMATCH($A468,'Talnagögn | Numerical Data'!$A:$A),_xlfn.XMATCH($B$2,'Talnagögn | Numerical Data'!$1:$1))-1</f>
        <v>-6.7030426166043822E-2</v>
      </c>
      <c r="AV468" s="755" cm="1">
        <f t="array" ref="AV468">INDEX('Talnagögn | Numerical Data'!$1:$1048576,_xlfn.XMATCH($B468,'Talnagögn | Numerical Data'!$B:$B),_xlfn.XMATCH($B$5,'Talnagögn | Numerical Data'!$1:$1))-INDEX('Talnagögn | Numerical Data'!$1:$1048576,_xlfn.XMATCH($A468,'Talnagögn | Numerical Data'!$A:$A),_xlfn.XMATCH($B$1,'Talnagögn | Numerical Data'!$1:$1))</f>
        <v>-131.33766663923473</v>
      </c>
      <c r="AW468" s="768" cm="1">
        <f t="array" ref="AW468">INDEX('Talnagögn | Numerical Data'!$1:$1048576,_xlfn.XMATCH($B468,'Talnagögn | Numerical Data'!$B:$B),_xlfn.XMATCH($B$5,'Talnagögn | Numerical Data'!$1:$1))/INDEX('Talnagögn | Numerical Data'!$1:$1048576,_xlfn.XMATCH($A468,'Talnagögn | Numerical Data'!$A:$A),_xlfn.XMATCH($B$1,'Talnagögn | Numerical Data'!$1:$1))-1</f>
        <v>-0.1843890967001125</v>
      </c>
      <c r="AX468" s="7"/>
      <c r="AY468" s="7"/>
      <c r="AZ468" s="7"/>
      <c r="BA468" s="7"/>
      <c r="BB468" s="7"/>
      <c r="BC468" s="7"/>
    </row>
    <row r="469" spans="1:55" s="37" customFormat="1" x14ac:dyDescent="0.4">
      <c r="A469" s="47"/>
      <c r="B469" s="923"/>
      <c r="C469" s="920"/>
      <c r="D469" s="225" t="s">
        <v>45</v>
      </c>
      <c r="E469" s="740"/>
      <c r="F469" s="739"/>
      <c r="G469" s="739"/>
      <c r="H469" s="739"/>
      <c r="I469" s="739"/>
      <c r="J469" s="739"/>
      <c r="K469" s="739"/>
      <c r="L469" s="739"/>
      <c r="M469" s="739"/>
      <c r="N469" s="739"/>
      <c r="O469" s="739"/>
      <c r="P469" s="739"/>
      <c r="Q469" s="739"/>
      <c r="R469" s="739"/>
      <c r="S469" s="741"/>
      <c r="T469" s="741"/>
      <c r="U469" s="741"/>
      <c r="V469" s="741"/>
      <c r="W469" s="741"/>
      <c r="X469" s="741"/>
      <c r="Y469" s="741"/>
      <c r="Z469" s="741"/>
      <c r="AA469" s="741"/>
      <c r="AB469" s="741"/>
      <c r="AC469" s="741"/>
      <c r="AD469" s="741"/>
      <c r="AE469" s="741"/>
      <c r="AF469" s="664"/>
      <c r="AI469" s="740"/>
      <c r="AJ469" s="739"/>
      <c r="AK469" s="739"/>
      <c r="AL469" s="739"/>
      <c r="AM469" s="739"/>
      <c r="AN469" s="739"/>
      <c r="AO469" s="739"/>
      <c r="AP469" s="739"/>
      <c r="AQ469" s="739"/>
      <c r="AR469" s="739"/>
      <c r="AS469" s="739"/>
      <c r="AT469" s="739"/>
      <c r="AU469" s="739"/>
      <c r="AV469" s="739"/>
      <c r="AW469" s="741"/>
      <c r="AX469" s="741"/>
      <c r="AY469" s="741"/>
      <c r="AZ469" s="741"/>
      <c r="BA469" s="741"/>
      <c r="BB469" s="741"/>
      <c r="BC469" s="741"/>
    </row>
    <row r="470" spans="1:55" s="37" customFormat="1" ht="24.6" x14ac:dyDescent="0.55000000000000004">
      <c r="A470" s="47"/>
      <c r="B470" s="923"/>
      <c r="C470" s="920"/>
      <c r="D470" s="225"/>
      <c r="E470" s="960" t="s">
        <v>415</v>
      </c>
      <c r="F470" s="739"/>
      <c r="G470" s="739"/>
      <c r="H470" s="739"/>
      <c r="I470" s="739"/>
      <c r="J470" s="739"/>
      <c r="K470" s="739"/>
      <c r="L470" s="739"/>
      <c r="M470" s="739"/>
      <c r="N470" s="739"/>
      <c r="O470" s="739"/>
      <c r="P470" s="739"/>
      <c r="Q470" s="739"/>
      <c r="R470" s="739"/>
      <c r="S470" s="741"/>
      <c r="T470" s="741"/>
      <c r="U470" s="741"/>
      <c r="V470" s="741"/>
      <c r="W470" s="741"/>
      <c r="X470" s="741"/>
      <c r="Y470" s="741"/>
      <c r="Z470" s="741"/>
      <c r="AA470" s="741"/>
      <c r="AB470" s="741"/>
      <c r="AC470" s="741"/>
      <c r="AD470" s="741"/>
      <c r="AE470" s="741"/>
      <c r="AF470" s="664"/>
      <c r="AI470" s="960" t="s">
        <v>417</v>
      </c>
      <c r="AJ470" s="739"/>
      <c r="AK470" s="739"/>
      <c r="AL470" s="739"/>
      <c r="AM470" s="739"/>
      <c r="AN470" s="739"/>
      <c r="AO470" s="739"/>
      <c r="AP470" s="739"/>
      <c r="AQ470" s="739"/>
      <c r="AR470" s="739"/>
      <c r="AS470" s="739"/>
      <c r="AT470" s="739"/>
      <c r="AU470" s="739"/>
      <c r="AV470" s="739"/>
      <c r="AW470" s="741"/>
      <c r="AX470" s="741"/>
      <c r="AY470" s="741"/>
      <c r="AZ470" s="741"/>
      <c r="BA470" s="741"/>
      <c r="BB470" s="741"/>
      <c r="BC470" s="741"/>
    </row>
    <row r="471" spans="1:55" ht="47.4" customHeight="1" x14ac:dyDescent="0.4">
      <c r="D471" s="217"/>
      <c r="E471" s="1253" t="str">
        <f>"STAÐAN ÁRIÐ "&amp;$A$1</f>
        <v>STAÐAN ÁRIÐ 2024</v>
      </c>
      <c r="F471" s="779"/>
      <c r="G471" s="779"/>
      <c r="H471" s="779"/>
      <c r="I471" s="779"/>
      <c r="J471" s="779"/>
      <c r="K471" s="779"/>
      <c r="L471" s="779"/>
      <c r="M471" s="779"/>
      <c r="O471" s="1253" t="s">
        <v>365</v>
      </c>
      <c r="P471" s="1255" t="s">
        <v>374</v>
      </c>
      <c r="Q471" s="1256"/>
      <c r="R471" s="1256"/>
      <c r="S471" s="1256"/>
      <c r="AI471" s="1253" t="str">
        <f>$AI$5</f>
        <v>2024 EMISSIONS</v>
      </c>
      <c r="AJ471" s="779"/>
      <c r="AK471" s="779"/>
      <c r="AL471" s="779"/>
      <c r="AM471" s="779"/>
      <c r="AN471" s="779"/>
      <c r="AO471" s="779"/>
      <c r="AP471" s="779"/>
      <c r="AQ471" s="779"/>
      <c r="AS471" s="1253" t="str">
        <f>$AS$5</f>
        <v>OUTLOOKS</v>
      </c>
      <c r="AT471" s="1255" t="str">
        <f>$AT$5</f>
        <v>Estimated change in emissions based on
With Existing Measures scenario</v>
      </c>
      <c r="AU471" s="1256"/>
      <c r="AV471" s="1256"/>
      <c r="AW471" s="1257"/>
    </row>
    <row r="472" spans="1:55" s="37" customFormat="1" ht="16.95" customHeight="1" x14ac:dyDescent="0.4">
      <c r="A472" s="47"/>
      <c r="B472" s="920"/>
      <c r="C472" s="920"/>
      <c r="D472" s="225" t="s">
        <v>45</v>
      </c>
      <c r="E472" s="1253"/>
      <c r="F472" s="1261" t="str">
        <f>"Losun "&amp;$A$1</f>
        <v>Losun 2024</v>
      </c>
      <c r="G472" s="1259"/>
      <c r="H472" s="1260" t="str">
        <f>"Breyting frá "&amp;$B$3</f>
        <v>Breyting frá 2023</v>
      </c>
      <c r="I472" s="1259"/>
      <c r="J472" s="1260" t="str">
        <f>"Breyting frá "&amp;$B$2</f>
        <v>Breyting frá 2005</v>
      </c>
      <c r="K472" s="1259"/>
      <c r="L472" s="1260" t="str">
        <f>"Breyting frá "&amp;$B$1</f>
        <v>Breyting frá 1990</v>
      </c>
      <c r="M472" s="1261"/>
      <c r="N472" s="221"/>
      <c r="O472" s="1253"/>
      <c r="P472" s="1260" t="s">
        <v>375</v>
      </c>
      <c r="Q472" s="1259"/>
      <c r="R472" s="1260" t="s">
        <v>376</v>
      </c>
      <c r="S472" s="1261"/>
      <c r="T472" s="350"/>
      <c r="U472" s="350"/>
      <c r="V472" s="350"/>
      <c r="W472" s="350"/>
      <c r="X472" s="350"/>
      <c r="Y472" s="350"/>
      <c r="Z472" s="350"/>
      <c r="AA472" s="350"/>
      <c r="AB472" s="350"/>
      <c r="AC472" s="350"/>
      <c r="AD472" s="350"/>
      <c r="AE472" s="350"/>
      <c r="AF472" s="664"/>
      <c r="AI472" s="1253"/>
      <c r="AJ472" s="1258" t="str">
        <f>$AJ$6</f>
        <v>Emissions in 2023</v>
      </c>
      <c r="AK472" s="1259"/>
      <c r="AL472" s="1260" t="str">
        <f>$AL$6</f>
        <v>Change from 2022</v>
      </c>
      <c r="AM472" s="1259"/>
      <c r="AN472" s="1260" t="str">
        <f>$AN$6</f>
        <v>Change from 2005</v>
      </c>
      <c r="AO472" s="1259"/>
      <c r="AP472" s="1260" t="str">
        <f>$AP$6</f>
        <v>Change from 1990</v>
      </c>
      <c r="AQ472" s="1261"/>
      <c r="AR472" s="221"/>
      <c r="AS472" s="1253"/>
      <c r="AT472" s="1258" t="str">
        <f>$AT$6</f>
        <v>2030 compared to 2005</v>
      </c>
      <c r="AU472" s="1259"/>
      <c r="AV472" s="1260" t="str">
        <f>$AV$6</f>
        <v>2055 compared to 1990</v>
      </c>
      <c r="AW472" s="1259"/>
      <c r="AX472" s="350"/>
      <c r="AY472" s="350"/>
      <c r="AZ472" s="350"/>
      <c r="BA472" s="350"/>
      <c r="BB472" s="350"/>
      <c r="BC472" s="350"/>
    </row>
    <row r="473" spans="1:55" s="37" customFormat="1" ht="17.399999999999999" customHeight="1" thickBot="1" x14ac:dyDescent="0.45">
      <c r="A473" s="47"/>
      <c r="B473" s="920"/>
      <c r="C473" s="920"/>
      <c r="D473" s="225" t="s">
        <v>45</v>
      </c>
      <c r="E473" s="1254"/>
      <c r="F473" s="745" t="s">
        <v>385</v>
      </c>
      <c r="G473" s="746" t="s">
        <v>4</v>
      </c>
      <c r="H473" s="745" t="str">
        <f>$F$7</f>
        <v>Þús. tonn CO₂-íg.</v>
      </c>
      <c r="I473" s="746" t="s">
        <v>4</v>
      </c>
      <c r="J473" s="745" t="str">
        <f>$F$7</f>
        <v>Þús. tonn CO₂-íg.</v>
      </c>
      <c r="K473" s="746" t="s">
        <v>4</v>
      </c>
      <c r="L473" s="745" t="str">
        <f>$F$7</f>
        <v>Þús. tonn CO₂-íg.</v>
      </c>
      <c r="M473" s="745" t="s">
        <v>4</v>
      </c>
      <c r="N473" s="221"/>
      <c r="O473" s="1254"/>
      <c r="P473" s="745" t="str">
        <f>$F$7</f>
        <v>Þús. tonn CO₂-íg.</v>
      </c>
      <c r="Q473" s="746" t="s">
        <v>4</v>
      </c>
      <c r="R473" s="745" t="str">
        <f>$F$7</f>
        <v>Þús. tonn CO₂-íg.</v>
      </c>
      <c r="S473" s="745" t="s">
        <v>4</v>
      </c>
      <c r="T473" s="350"/>
      <c r="U473" s="350"/>
      <c r="V473" s="350"/>
      <c r="W473" s="350"/>
      <c r="X473" s="350"/>
      <c r="Y473" s="350"/>
      <c r="Z473" s="350"/>
      <c r="AA473" s="350"/>
      <c r="AB473" s="350"/>
      <c r="AC473" s="350"/>
      <c r="AD473" s="350"/>
      <c r="AE473" s="350"/>
      <c r="AF473" s="664"/>
      <c r="AI473" s="1254"/>
      <c r="AJ473" s="745" t="str">
        <f>$AJ$7</f>
        <v>Thousand tons CO₂e</v>
      </c>
      <c r="AK473" s="746" t="s">
        <v>4</v>
      </c>
      <c r="AL473" s="745" t="str">
        <f>$AJ$7</f>
        <v>Thousand tons CO₂e</v>
      </c>
      <c r="AM473" s="746" t="s">
        <v>4</v>
      </c>
      <c r="AN473" s="745" t="str">
        <f>$F$7</f>
        <v>Þús. tonn CO₂-íg.</v>
      </c>
      <c r="AO473" s="746" t="s">
        <v>4</v>
      </c>
      <c r="AP473" s="745" t="str">
        <f>$AJ$7</f>
        <v>Thousand tons CO₂e</v>
      </c>
      <c r="AQ473" s="745" t="s">
        <v>4</v>
      </c>
      <c r="AR473" s="221"/>
      <c r="AS473" s="1254"/>
      <c r="AT473" s="745" t="str">
        <f>$AJ$7</f>
        <v>Thousand tons CO₂e</v>
      </c>
      <c r="AU473" s="746" t="s">
        <v>4</v>
      </c>
      <c r="AV473" s="745" t="str">
        <f>$AJ$7</f>
        <v>Thousand tons CO₂e</v>
      </c>
      <c r="AW473" s="745" t="s">
        <v>4</v>
      </c>
      <c r="AX473" s="350"/>
      <c r="AY473" s="350"/>
      <c r="AZ473" s="350"/>
      <c r="BA473" s="350"/>
      <c r="BB473" s="350"/>
      <c r="BC473" s="350"/>
    </row>
    <row r="474" spans="1:55" s="37" customFormat="1" ht="21" customHeight="1" thickTop="1" x14ac:dyDescent="0.4">
      <c r="A474" s="47" t="s">
        <v>72</v>
      </c>
      <c r="B474" s="47" t="s">
        <v>300</v>
      </c>
      <c r="C474" s="47" t="s">
        <v>306</v>
      </c>
      <c r="D474" s="225" t="s">
        <v>45</v>
      </c>
      <c r="E474" s="772" t="str">
        <f>'Talnagögn | Numerical Data'!$D$140</f>
        <v>Framræst land (N₂O)</v>
      </c>
      <c r="F474" s="742" cm="1">
        <f t="array" ref="F474">INDEX('Talnagögn | Numerical Data'!$1:$1048576,_xlfn.XMATCH($A474,'Talnagögn | Numerical Data'!$B:$B),_xlfn.XMATCH($A$1,'Talnagögn | Numerical Data'!$1:$1))</f>
        <v>191.77623947103135</v>
      </c>
      <c r="G474" s="750">
        <f>$F$474/$F$480</f>
        <v>0.28980610287467951</v>
      </c>
      <c r="H474" s="769" cm="1">
        <f t="array" ref="H474">INDEX('Talnagögn | Numerical Data'!$1:$1048576,_xlfn.XMATCH($A474,'Talnagögn | Numerical Data'!$B:$B),_xlfn.XMATCH($A$1,'Talnagögn | Numerical Data'!$1:$1))-INDEX('Talnagögn | Numerical Data'!$1:$1048576,_xlfn.XMATCH($A474,'Talnagögn | Numerical Data'!$B:$B),_xlfn.XMATCH($B$3,'Talnagögn | Numerical Data'!$1:$1))</f>
        <v>0.6776018782709059</v>
      </c>
      <c r="I474" s="753" cm="1">
        <f t="array" ref="I474">INDEX('Talnagögn | Numerical Data'!$1:$1048576, _xlfn.XMATCH($A474,'Talnagögn | Numerical Data'!$B:$B), _xlfn.XMATCH($A$1,'Talnagögn | Numerical Data'!$1:$1))/INDEX('Talnagögn | Numerical Data'!$1:$1048576, _xlfn.XMATCH($A474,'Talnagögn | Numerical Data'!$B:$B), _xlfn.XMATCH($B$3,'Talnagögn | Numerical Data'!$1:$1))-1</f>
        <v>3.5458226537172788E-3</v>
      </c>
      <c r="J474" s="744" cm="1">
        <f t="array" ref="J474">INDEX('Talnagögn | Numerical Data'!$1:$1048576,_xlfn.XMATCH($A474,'Talnagögn | Numerical Data'!$B:$B),_xlfn.XMATCH($A$1,'Talnagögn | Numerical Data'!$1:$1))-INDEX('Talnagögn | Numerical Data'!$1:$1048576,_xlfn.XMATCH($A474,'Talnagögn | Numerical Data'!$B:$B),_xlfn.XMATCH($B$2,'Talnagögn | Numerical Data'!$1:$1))</f>
        <v>-3.9685481037799377</v>
      </c>
      <c r="K474" s="752" cm="1">
        <f t="array" ref="K474">INDEX('Talnagögn | Numerical Data'!$1:$1048576,_xlfn.XMATCH($A474,'Talnagögn | Numerical Data'!$B:$B),_xlfn.XMATCH($A$1,'Talnagögn | Numerical Data'!$1:$1))/INDEX('Talnagögn | Numerical Data'!$1:$1048576,_xlfn.XMATCH($A474,'Talnagögn | Numerical Data'!$B:$B),_xlfn.XMATCH($B$2,'Talnagögn | Numerical Data'!$1:$1))-1</f>
        <v>-2.0274093389399783E-2</v>
      </c>
      <c r="L474" s="743" cm="1">
        <f t="array" ref="L474">INDEX('Talnagögn | Numerical Data'!$1:$1048576,_xlfn.XMATCH($A474,'Talnagögn | Numerical Data'!$B:$B),_xlfn.XMATCH($A$1,'Talnagögn | Numerical Data'!$1:$1))-INDEX('Talnagögn | Numerical Data'!$1:$1048576,_xlfn.XMATCH($A474,'Talnagögn | Numerical Data'!$B:$B),_xlfn.XMATCH($B$1,'Talnagögn | Numerical Data'!$1:$1))</f>
        <v>43.99190509028864</v>
      </c>
      <c r="M474" s="737" cm="1">
        <f t="array" ref="M474">INDEX('Talnagögn | Numerical Data'!$1:$1048576,_xlfn.XMATCH($A474,'Talnagögn | Numerical Data'!$B:$B),_xlfn.XMATCH($A$1,'Talnagögn | Numerical Data'!$1:$1))/INDEX('Talnagögn | Numerical Data'!$1:$1048576,_xlfn.XMATCH($A474,'Talnagögn | Numerical Data'!$B:$B),_xlfn.XMATCH($B$1,'Talnagögn | Numerical Data'!$1:$1))-1</f>
        <v>0.29767637601527186</v>
      </c>
      <c r="O474" s="772" t="str">
        <f>'Talnagögn | Numerical Data'!$D$140</f>
        <v>Framræst land (N₂O)</v>
      </c>
      <c r="P474" s="743" cm="1">
        <f t="array" ref="P474">INDEX('Talnagögn | Numerical Data'!$1:$1048576,_xlfn.XMATCH($B474,'Talnagögn | Numerical Data'!$B:$B),_xlfn.XMATCH($B$4,'Talnagögn | Numerical Data'!$1:$1))-INDEX('Talnagögn | Numerical Data'!$1:$1048576,_xlfn.XMATCH($A474,'Talnagögn | Numerical Data'!$B:$B),_xlfn.XMATCH($B$2,'Talnagögn | Numerical Data'!$1:$1))</f>
        <v>-5.8132972606323676</v>
      </c>
      <c r="Q474" s="750" cm="1">
        <f t="array" ref="Q474">INDEX('Talnagögn | Numerical Data'!$1:$1048576,_xlfn.XMATCH($B474,'Talnagögn | Numerical Data'!$B:$B),_xlfn.XMATCH($B$4,'Talnagögn | Numerical Data'!$1:$1))/INDEX('Talnagögn | Numerical Data'!$1:$1048576,_xlfn.XMATCH($A474,'Talnagögn | Numerical Data'!$B:$B),_xlfn.XMATCH($B$2,'Talnagögn | Numerical Data'!$1:$1))-1</f>
        <v>-2.9698350248077987E-2</v>
      </c>
      <c r="R474" s="742" cm="1">
        <f t="array" ref="R474">INDEX('Talnagögn | Numerical Data'!$1:$1048576,_xlfn.XMATCH($B474,'Talnagögn | Numerical Data'!$B:$B),_xlfn.XMATCH($B$5,'Talnagögn | Numerical Data'!$1:$1))-INDEX('Talnagögn | Numerical Data'!$1:$1048576,_xlfn.XMATCH($A474,'Talnagögn | Numerical Data'!$B:$B),_xlfn.XMATCH($B$1,'Talnagögn | Numerical Data'!$1:$1))</f>
        <v>41.355752298604159</v>
      </c>
      <c r="S474" s="737" cm="1">
        <f t="array" ref="S474">INDEX('Talnagögn | Numerical Data'!$1:$1048576,_xlfn.XMATCH($B474,'Talnagögn | Numerical Data'!$B:$B),_xlfn.XMATCH($B$5,'Talnagögn | Numerical Data'!$1:$1))/INDEX('Talnagögn | Numerical Data'!$1:$1048576,_xlfn.XMATCH($A474,'Talnagögn | Numerical Data'!$B:$B),_xlfn.XMATCH($B$1,'Talnagögn | Numerical Data'!$1:$1))-1</f>
        <v>0.27983853953056803</v>
      </c>
      <c r="AF474" s="662"/>
      <c r="AI474" s="772" t="str">
        <f>'Talnagögn | Numerical Data'!$E$140</f>
        <v>Cultivation of Organic Soils (N₂O)</v>
      </c>
      <c r="AJ474" s="742" cm="1">
        <f t="array" ref="AJ474">INDEX('Talnagögn | Numerical Data'!$1:$1048576,_xlfn.XMATCH($A474,'Talnagögn | Numerical Data'!$B:$B),_xlfn.XMATCH($A$1,'Talnagögn | Numerical Data'!$1:$1))</f>
        <v>191.77623947103135</v>
      </c>
      <c r="AK474" s="750">
        <f>$F$474/$F$480</f>
        <v>0.28980610287467951</v>
      </c>
      <c r="AL474" s="769" cm="1">
        <f t="array" ref="AL474">INDEX('Talnagögn | Numerical Data'!$1:$1048576,_xlfn.XMATCH($A474,'Talnagögn | Numerical Data'!$B:$B),_xlfn.XMATCH($A$1,'Talnagögn | Numerical Data'!$1:$1))-INDEX('Talnagögn | Numerical Data'!$1:$1048576,_xlfn.XMATCH($A474,'Talnagögn | Numerical Data'!$B:$B),_xlfn.XMATCH($B$3,'Talnagögn | Numerical Data'!$1:$1))</f>
        <v>0.6776018782709059</v>
      </c>
      <c r="AM474" s="753" cm="1">
        <f t="array" ref="AM474">INDEX('Talnagögn | Numerical Data'!$1:$1048576, _xlfn.XMATCH($A474,'Talnagögn | Numerical Data'!$B:$B), _xlfn.XMATCH($A$1,'Talnagögn | Numerical Data'!$1:$1))/INDEX('Talnagögn | Numerical Data'!$1:$1048576, _xlfn.XMATCH($A474,'Talnagögn | Numerical Data'!$B:$B), _xlfn.XMATCH($B$3,'Talnagögn | Numerical Data'!$1:$1))-1</f>
        <v>3.5458226537172788E-3</v>
      </c>
      <c r="AN474" s="743" cm="1">
        <f t="array" ref="AN474">INDEX('Talnagögn | Numerical Data'!$1:$1048576,_xlfn.XMATCH($A474,'Talnagögn | Numerical Data'!$B:$B),_xlfn.XMATCH($A$1,'Talnagögn | Numerical Data'!$1:$1))-INDEX('Talnagögn | Numerical Data'!$1:$1048576,_xlfn.XMATCH($A474,'Talnagögn | Numerical Data'!$B:$B),_xlfn.XMATCH($B$2,'Talnagögn | Numerical Data'!$1:$1))</f>
        <v>-3.9685481037799377</v>
      </c>
      <c r="AO474" s="752" cm="1">
        <f t="array" ref="AO474">INDEX('Talnagögn | Numerical Data'!$1:$1048576,_xlfn.XMATCH($A474,'Talnagögn | Numerical Data'!$B:$B),_xlfn.XMATCH($A$1,'Talnagögn | Numerical Data'!$1:$1))/INDEX('Talnagögn | Numerical Data'!$1:$1048576,_xlfn.XMATCH($A474,'Talnagögn | Numerical Data'!$B:$B),_xlfn.XMATCH($B$2,'Talnagögn | Numerical Data'!$1:$1))-1</f>
        <v>-2.0274093389399783E-2</v>
      </c>
      <c r="AP474" s="743" cm="1">
        <f t="array" ref="AP474">INDEX('Talnagögn | Numerical Data'!$1:$1048576,_xlfn.XMATCH($A474,'Talnagögn | Numerical Data'!$B:$B),_xlfn.XMATCH($A$1,'Talnagögn | Numerical Data'!$1:$1))-INDEX('Talnagögn | Numerical Data'!$1:$1048576,_xlfn.XMATCH($A474,'Talnagögn | Numerical Data'!$B:$B),_xlfn.XMATCH($B$1,'Talnagögn | Numerical Data'!$1:$1))</f>
        <v>43.99190509028864</v>
      </c>
      <c r="AQ474" s="737" cm="1">
        <f t="array" ref="AQ474">INDEX('Talnagögn | Numerical Data'!$1:$1048576,_xlfn.XMATCH($A474,'Talnagögn | Numerical Data'!$B:$B),_xlfn.XMATCH($A$1,'Talnagögn | Numerical Data'!$1:$1))/INDEX('Talnagögn | Numerical Data'!$1:$1048576,_xlfn.XMATCH($A474,'Talnagögn | Numerical Data'!$B:$B),_xlfn.XMATCH($B$1,'Talnagögn | Numerical Data'!$1:$1))-1</f>
        <v>0.29767637601527186</v>
      </c>
      <c r="AS474" s="772" t="str">
        <f>'Talnagögn | Numerical Data'!$E$140</f>
        <v>Cultivation of Organic Soils (N₂O)</v>
      </c>
      <c r="AT474" s="743" cm="1">
        <f t="array" ref="AT474">INDEX('Talnagögn | Numerical Data'!$1:$1048576,_xlfn.XMATCH($B474,'Talnagögn | Numerical Data'!$B:$B),_xlfn.XMATCH($B$4,'Talnagögn | Numerical Data'!$1:$1))-INDEX('Talnagögn | Numerical Data'!$1:$1048576,_xlfn.XMATCH($A474,'Talnagögn | Numerical Data'!$B:$B),_xlfn.XMATCH($B$2,'Talnagögn | Numerical Data'!$1:$1))</f>
        <v>-5.8132972606323676</v>
      </c>
      <c r="AU474" s="750" cm="1">
        <f t="array" ref="AU474">INDEX('Talnagögn | Numerical Data'!$1:$1048576,_xlfn.XMATCH($B474,'Talnagögn | Numerical Data'!$B:$B),_xlfn.XMATCH($B$4,'Talnagögn | Numerical Data'!$1:$1))/INDEX('Talnagögn | Numerical Data'!$1:$1048576,_xlfn.XMATCH($A474,'Talnagögn | Numerical Data'!$B:$B),_xlfn.XMATCH($B$2,'Talnagögn | Numerical Data'!$1:$1))-1</f>
        <v>-2.9698350248077987E-2</v>
      </c>
      <c r="AV474" s="742" cm="1">
        <f t="array" ref="AV474">INDEX('Talnagögn | Numerical Data'!$1:$1048576,_xlfn.XMATCH($B474,'Talnagögn | Numerical Data'!$B:$B),_xlfn.XMATCH($B$5,'Talnagögn | Numerical Data'!$1:$1))-INDEX('Talnagögn | Numerical Data'!$1:$1048576,_xlfn.XMATCH($A474,'Talnagögn | Numerical Data'!$B:$B),_xlfn.XMATCH($B$1,'Talnagögn | Numerical Data'!$1:$1))</f>
        <v>41.355752298604159</v>
      </c>
      <c r="AW474" s="737" cm="1">
        <f t="array" ref="AW474">INDEX('Talnagögn | Numerical Data'!$1:$1048576,_xlfn.XMATCH($B474,'Talnagögn | Numerical Data'!$B:$B),_xlfn.XMATCH($B$5,'Talnagögn | Numerical Data'!$1:$1))/INDEX('Talnagögn | Numerical Data'!$1:$1048576,_xlfn.XMATCH($A474,'Talnagögn | Numerical Data'!$B:$B),_xlfn.XMATCH($B$1,'Talnagögn | Numerical Data'!$1:$1))-1</f>
        <v>0.27983853953056803</v>
      </c>
    </row>
    <row r="475" spans="1:55" s="37" customFormat="1" ht="21" customHeight="1" x14ac:dyDescent="0.4">
      <c r="A475" s="47" t="s">
        <v>101</v>
      </c>
      <c r="B475" s="47" t="s">
        <v>297</v>
      </c>
      <c r="C475" s="47" t="s">
        <v>303</v>
      </c>
      <c r="D475" s="225" t="s">
        <v>45</v>
      </c>
      <c r="E475" s="771" t="str">
        <f>'Talnagögn | Numerical Data'!$D$128</f>
        <v>Nautgripir</v>
      </c>
      <c r="F475" s="742" cm="1">
        <f t="array" ref="F475">INDEX('Talnagögn | Numerical Data'!$1:$1048576,_xlfn.XMATCH($A475,'Talnagögn | Numerical Data'!$B:$B),_xlfn.XMATCH($A$1,'Talnagögn | Numerical Data'!$1:$1))</f>
        <v>179.74200260372518</v>
      </c>
      <c r="G475" s="750">
        <f>$F$475/$F$480</f>
        <v>0.27162035005564167</v>
      </c>
      <c r="H475" s="769" cm="1">
        <f t="array" ref="H475">INDEX('Talnagögn | Numerical Data'!$1:$1048576,_xlfn.XMATCH($A475,'Talnagögn | Numerical Data'!$B:$B),_xlfn.XMATCH($A$1,'Talnagögn | Numerical Data'!$1:$1))-INDEX('Talnagögn | Numerical Data'!$1:$1048576,_xlfn.XMATCH($A475,'Talnagögn | Numerical Data'!$B:$B),_xlfn.XMATCH($B$3,'Talnagögn | Numerical Data'!$1:$1))</f>
        <v>-0.45236951032563866</v>
      </c>
      <c r="I475" s="753" cm="1">
        <f t="array" ref="I475">INDEX('Talnagögn | Numerical Data'!$1:$1048576, _xlfn.XMATCH($A475,'Talnagögn | Numerical Data'!$B:$B), _xlfn.XMATCH($A$1,'Talnagögn | Numerical Data'!$1:$1))/INDEX('Talnagögn | Numerical Data'!$1:$1048576, _xlfn.XMATCH($A475,'Talnagögn | Numerical Data'!$B:$B), _xlfn.XMATCH($B$3,'Talnagögn | Numerical Data'!$1:$1))-1</f>
        <v>-2.5104530458882612E-3</v>
      </c>
      <c r="J475" s="743" cm="1">
        <f t="array" ref="J475">INDEX('Talnagögn | Numerical Data'!$1:$1048576,_xlfn.XMATCH($A475,'Talnagögn | Numerical Data'!$B:$B),_xlfn.XMATCH($A$1,'Talnagögn | Numerical Data'!$1:$1))-INDEX('Talnagögn | Numerical Data'!$1:$1048576,_xlfn.XMATCH($A475,'Talnagögn | Numerical Data'!$B:$B),_xlfn.XMATCH($B$2,'Talnagögn | Numerical Data'!$1:$1))</f>
        <v>32.817503354207673</v>
      </c>
      <c r="K475" s="750" cm="1">
        <f t="array" ref="K475">INDEX('Talnagögn | Numerical Data'!$1:$1048576,_xlfn.XMATCH($A475,'Talnagögn | Numerical Data'!$B:$B),_xlfn.XMATCH($A$1,'Talnagögn | Numerical Data'!$1:$1))/INDEX('Talnagögn | Numerical Data'!$1:$1048576,_xlfn.XMATCH($A475,'Talnagögn | Numerical Data'!$B:$B),_xlfn.XMATCH($B$2,'Talnagögn | Numerical Data'!$1:$1))-1</f>
        <v>0.22336304375266014</v>
      </c>
      <c r="L475" s="744" cm="1">
        <f t="array" ref="L475">INDEX('Talnagögn | Numerical Data'!$1:$1048576,_xlfn.XMATCH($A475,'Talnagögn | Numerical Data'!$B:$B),_xlfn.XMATCH($A$1,'Talnagögn | Numerical Data'!$1:$1))-INDEX('Talnagögn | Numerical Data'!$1:$1048576,_xlfn.XMATCH($A475,'Talnagögn | Numerical Data'!$B:$B),_xlfn.XMATCH($B$1,'Talnagögn | Numerical Data'!$1:$1))</f>
        <v>6.5337144909694871</v>
      </c>
      <c r="M475" s="738" cm="1">
        <f t="array" ref="M475">INDEX('Talnagögn | Numerical Data'!$1:$1048576,_xlfn.XMATCH($A475,'Talnagögn | Numerical Data'!$B:$B),_xlfn.XMATCH($A$1,'Talnagögn | Numerical Data'!$1:$1))/INDEX('Talnagögn | Numerical Data'!$1:$1048576,_xlfn.XMATCH($A475,'Talnagögn | Numerical Data'!$B:$B),_xlfn.XMATCH($B$1,'Talnagögn | Numerical Data'!$1:$1))-1</f>
        <v>3.7721719683045052E-2</v>
      </c>
      <c r="O475" s="771" t="str">
        <f>'Talnagögn | Numerical Data'!$D$128</f>
        <v>Nautgripir</v>
      </c>
      <c r="P475" s="743" cm="1">
        <f t="array" ref="P475">INDEX('Talnagögn | Numerical Data'!$1:$1048576,_xlfn.XMATCH($B475,'Talnagögn | Numerical Data'!$B:$B),_xlfn.XMATCH($B$4,'Talnagögn | Numerical Data'!$1:$1))-INDEX('Talnagögn | Numerical Data'!$1:$1048576,_xlfn.XMATCH($A475,'Talnagögn | Numerical Data'!$B:$B),_xlfn.XMATCH($B$2,'Talnagögn | Numerical Data'!$1:$1))</f>
        <v>30.359139056419707</v>
      </c>
      <c r="Q475" s="750" cm="1">
        <f t="array" ref="Q475">INDEX('Talnagögn | Numerical Data'!$1:$1048576,_xlfn.XMATCH($B475,'Talnagögn | Numerical Data'!$B:$B),_xlfn.XMATCH($B$4,'Talnagögn | Numerical Data'!$1:$1))/INDEX('Talnagögn | Numerical Data'!$1:$1048576,_xlfn.XMATCH($A475,'Talnagögn | Numerical Data'!$B:$B),_xlfn.XMATCH($B$2,'Talnagögn | Numerical Data'!$1:$1))-1</f>
        <v>0.20663088328694368</v>
      </c>
      <c r="R475" s="936" cm="1">
        <f t="array" ref="R475">INDEX('Talnagögn | Numerical Data'!$1:$1048576,_xlfn.XMATCH($B475,'Talnagögn | Numerical Data'!$B:$B),_xlfn.XMATCH($B$5,'Talnagögn | Numerical Data'!$1:$1))-INDEX('Talnagögn | Numerical Data'!$1:$1048576,_xlfn.XMATCH($A475,'Talnagögn | Numerical Data'!$B:$B),_xlfn.XMATCH($B$1,'Talnagögn | Numerical Data'!$1:$1))</f>
        <v>-7.7542735490480936</v>
      </c>
      <c r="S475" s="972" cm="1">
        <f t="array" ref="S475">INDEX('Talnagögn | Numerical Data'!$1:$1048576,_xlfn.XMATCH($B475,'Talnagögn | Numerical Data'!$B:$B),_xlfn.XMATCH($B$5,'Talnagögn | Numerical Data'!$1:$1))/INDEX('Talnagögn | Numerical Data'!$1:$1048576,_xlfn.XMATCH($A475,'Talnagögn | Numerical Data'!$B:$B),_xlfn.XMATCH($B$1,'Talnagögn | Numerical Data'!$1:$1))-1</f>
        <v>-4.4768490200654765E-2</v>
      </c>
      <c r="AF475" s="662"/>
      <c r="AI475" s="771" t="str">
        <f>'Talnagögn | Numerical Data'!$E$128</f>
        <v>Cattle</v>
      </c>
      <c r="AJ475" s="742" cm="1">
        <f t="array" ref="AJ475">INDEX('Talnagögn | Numerical Data'!$1:$1048576,_xlfn.XMATCH($A475,'Talnagögn | Numerical Data'!$B:$B),_xlfn.XMATCH($A$1,'Talnagögn | Numerical Data'!$1:$1))</f>
        <v>179.74200260372518</v>
      </c>
      <c r="AK475" s="750">
        <f>$F$475/$F$480</f>
        <v>0.27162035005564167</v>
      </c>
      <c r="AL475" s="744" cm="1">
        <f t="array" ref="AL475">INDEX('Talnagögn | Numerical Data'!$1:$1048576,_xlfn.XMATCH($A475,'Talnagögn | Numerical Data'!$B:$B),_xlfn.XMATCH($A$1,'Talnagögn | Numerical Data'!$1:$1))-INDEX('Talnagögn | Numerical Data'!$1:$1048576,_xlfn.XMATCH($A475,'Talnagögn | Numerical Data'!$B:$B),_xlfn.XMATCH($B$3,'Talnagögn | Numerical Data'!$1:$1))</f>
        <v>-0.45236951032563866</v>
      </c>
      <c r="AM475" s="752" cm="1">
        <f t="array" ref="AM475">INDEX('Talnagögn | Numerical Data'!$1:$1048576, _xlfn.XMATCH($A475,'Talnagögn | Numerical Data'!$B:$B), _xlfn.XMATCH($A$1,'Talnagögn | Numerical Data'!$1:$1))/INDEX('Talnagögn | Numerical Data'!$1:$1048576, _xlfn.XMATCH($A475,'Talnagögn | Numerical Data'!$B:$B), _xlfn.XMATCH($B$3,'Talnagögn | Numerical Data'!$1:$1))-1</f>
        <v>-2.5104530458882612E-3</v>
      </c>
      <c r="AN475" s="743" cm="1">
        <f t="array" ref="AN475">INDEX('Talnagögn | Numerical Data'!$1:$1048576,_xlfn.XMATCH($A475,'Talnagögn | Numerical Data'!$B:$B),_xlfn.XMATCH($A$1,'Talnagögn | Numerical Data'!$1:$1))-INDEX('Talnagögn | Numerical Data'!$1:$1048576,_xlfn.XMATCH($A475,'Talnagögn | Numerical Data'!$B:$B),_xlfn.XMATCH($B$2,'Talnagögn | Numerical Data'!$1:$1))</f>
        <v>32.817503354207673</v>
      </c>
      <c r="AO475" s="750" cm="1">
        <f t="array" ref="AO475">INDEX('Talnagögn | Numerical Data'!$1:$1048576,_xlfn.XMATCH($A475,'Talnagögn | Numerical Data'!$B:$B),_xlfn.XMATCH($A$1,'Talnagögn | Numerical Data'!$1:$1))/INDEX('Talnagögn | Numerical Data'!$1:$1048576,_xlfn.XMATCH($A475,'Talnagögn | Numerical Data'!$B:$B),_xlfn.XMATCH($B$2,'Talnagögn | Numerical Data'!$1:$1))-1</f>
        <v>0.22336304375266014</v>
      </c>
      <c r="AP475" s="744" cm="1">
        <f t="array" ref="AP475">INDEX('Talnagögn | Numerical Data'!$1:$1048576,_xlfn.XMATCH($A475,'Talnagögn | Numerical Data'!$B:$B),_xlfn.XMATCH($A$1,'Talnagögn | Numerical Data'!$1:$1))-INDEX('Talnagögn | Numerical Data'!$1:$1048576,_xlfn.XMATCH($A475,'Talnagögn | Numerical Data'!$B:$B),_xlfn.XMATCH($B$1,'Talnagögn | Numerical Data'!$1:$1))</f>
        <v>6.5337144909694871</v>
      </c>
      <c r="AQ475" s="738" cm="1">
        <f t="array" ref="AQ475">INDEX('Talnagögn | Numerical Data'!$1:$1048576,_xlfn.XMATCH($A475,'Talnagögn | Numerical Data'!$B:$B),_xlfn.XMATCH($A$1,'Talnagögn | Numerical Data'!$1:$1))/INDEX('Talnagögn | Numerical Data'!$1:$1048576,_xlfn.XMATCH($A475,'Talnagögn | Numerical Data'!$B:$B),_xlfn.XMATCH($B$1,'Talnagögn | Numerical Data'!$1:$1))-1</f>
        <v>3.7721719683045052E-2</v>
      </c>
      <c r="AS475" s="771" t="str">
        <f>'Talnagögn | Numerical Data'!$E$128</f>
        <v>Cattle</v>
      </c>
      <c r="AT475" s="743" cm="1">
        <f t="array" ref="AT475">INDEX('Talnagögn | Numerical Data'!$1:$1048576,_xlfn.XMATCH($B475,'Talnagögn | Numerical Data'!$B:$B),_xlfn.XMATCH($B$4,'Talnagögn | Numerical Data'!$1:$1))-INDEX('Talnagögn | Numerical Data'!$1:$1048576,_xlfn.XMATCH($A475,'Talnagögn | Numerical Data'!$B:$B),_xlfn.XMATCH($B$2,'Talnagögn | Numerical Data'!$1:$1))</f>
        <v>30.359139056419707</v>
      </c>
      <c r="AU475" s="750" cm="1">
        <f t="array" ref="AU475">INDEX('Talnagögn | Numerical Data'!$1:$1048576,_xlfn.XMATCH($B475,'Talnagögn | Numerical Data'!$B:$B),_xlfn.XMATCH($B$4,'Talnagögn | Numerical Data'!$1:$1))/INDEX('Talnagögn | Numerical Data'!$1:$1048576,_xlfn.XMATCH($A475,'Talnagögn | Numerical Data'!$B:$B),_xlfn.XMATCH($B$2,'Talnagögn | Numerical Data'!$1:$1))-1</f>
        <v>0.20663088328694368</v>
      </c>
      <c r="AV475" s="936" cm="1">
        <f t="array" ref="AV475">INDEX('Talnagögn | Numerical Data'!$1:$1048576,_xlfn.XMATCH($B475,'Talnagögn | Numerical Data'!$B:$B),_xlfn.XMATCH($B$5,'Talnagögn | Numerical Data'!$1:$1))-INDEX('Talnagögn | Numerical Data'!$1:$1048576,_xlfn.XMATCH($A475,'Talnagögn | Numerical Data'!$B:$B),_xlfn.XMATCH($B$1,'Talnagögn | Numerical Data'!$1:$1))</f>
        <v>-7.7542735490480936</v>
      </c>
      <c r="AW475" s="972" cm="1">
        <f t="array" ref="AW475">INDEX('Talnagögn | Numerical Data'!$1:$1048576,_xlfn.XMATCH($B475,'Talnagögn | Numerical Data'!$B:$B),_xlfn.XMATCH($B$5,'Talnagögn | Numerical Data'!$1:$1))/INDEX('Talnagögn | Numerical Data'!$1:$1048576,_xlfn.XMATCH($A475,'Talnagögn | Numerical Data'!$B:$B),_xlfn.XMATCH($B$1,'Talnagögn | Numerical Data'!$1:$1))-1</f>
        <v>-4.4768490200654765E-2</v>
      </c>
    </row>
    <row r="476" spans="1:55" s="37" customFormat="1" ht="21" customHeight="1" thickBot="1" x14ac:dyDescent="0.45">
      <c r="A476" s="47" t="s">
        <v>102</v>
      </c>
      <c r="B476" s="47" t="s">
        <v>298</v>
      </c>
      <c r="C476" s="47" t="s">
        <v>304</v>
      </c>
      <c r="D476" s="225" t="s">
        <v>45</v>
      </c>
      <c r="E476" s="771" t="str">
        <f>'Talnagögn | Numerical Data'!$D$132</f>
        <v>Sauðfé</v>
      </c>
      <c r="F476" s="742" cm="1">
        <f t="array" ref="F476">INDEX('Talnagögn | Numerical Data'!$1:$1048576,_xlfn.XMATCH($A476,'Talnagögn | Numerical Data'!$B:$B),_xlfn.XMATCH($A$1,'Talnagögn | Numerical Data'!$1:$1))</f>
        <v>130.38455090171291</v>
      </c>
      <c r="G476" s="750">
        <f>$F$476/$F$480</f>
        <v>0.19703295192415368</v>
      </c>
      <c r="H476" s="744" cm="1">
        <f t="array" ref="H476">INDEX('Talnagögn | Numerical Data'!$1:$1048576,_xlfn.XMATCH($A476,'Talnagögn | Numerical Data'!$B:$B),_xlfn.XMATCH($A$1,'Talnagögn | Numerical Data'!$1:$1))-INDEX('Talnagögn | Numerical Data'!$1:$1048576,_xlfn.XMATCH($A476,'Talnagögn | Numerical Data'!$B:$B),_xlfn.XMATCH($B$3,'Talnagögn | Numerical Data'!$1:$1))</f>
        <v>-5.2530817214939418</v>
      </c>
      <c r="I476" s="752" cm="1">
        <f t="array" ref="I476">INDEX('Talnagögn | Numerical Data'!$1:$1048576, _xlfn.XMATCH($A476,'Talnagögn | Numerical Data'!$B:$B), _xlfn.XMATCH($A$1,'Talnagögn | Numerical Data'!$1:$1))/INDEX('Talnagögn | Numerical Data'!$1:$1048576, _xlfn.XMATCH($A476,'Talnagögn | Numerical Data'!$B:$B), _xlfn.XMATCH($B$3,'Talnagögn | Numerical Data'!$1:$1))-1</f>
        <v>-3.8728792444252425E-2</v>
      </c>
      <c r="J476" s="743" cm="1">
        <f t="array" ref="J476">INDEX('Talnagögn | Numerical Data'!$1:$1048576,_xlfn.XMATCH($A476,'Talnagögn | Numerical Data'!$B:$B),_xlfn.XMATCH($A$1,'Talnagögn | Numerical Data'!$1:$1))-INDEX('Talnagögn | Numerical Data'!$1:$1048576,_xlfn.XMATCH($A476,'Talnagögn | Numerical Data'!$B:$B),_xlfn.XMATCH($B$2,'Talnagögn | Numerical Data'!$1:$1))</f>
        <v>-41.696910578752636</v>
      </c>
      <c r="K476" s="750" cm="1">
        <f t="array" ref="K476">INDEX('Talnagögn | Numerical Data'!$1:$1048576,_xlfn.XMATCH($A476,'Talnagögn | Numerical Data'!$B:$B),_xlfn.XMATCH($A$1,'Talnagögn | Numerical Data'!$1:$1))/INDEX('Talnagögn | Numerical Data'!$1:$1048576,_xlfn.XMATCH($A476,'Talnagögn | Numerical Data'!$B:$B),_xlfn.XMATCH($B$2,'Talnagögn | Numerical Data'!$1:$1))-1</f>
        <v>-0.2423091378933111</v>
      </c>
      <c r="L476" s="743" cm="1">
        <f t="array" ref="L476">INDEX('Talnagögn | Numerical Data'!$1:$1048576,_xlfn.XMATCH($A476,'Talnagögn | Numerical Data'!$B:$B),_xlfn.XMATCH($A$1,'Talnagögn | Numerical Data'!$1:$1))-INDEX('Talnagögn | Numerical Data'!$1:$1048576,_xlfn.XMATCH($A476,'Talnagögn | Numerical Data'!$B:$B),_xlfn.XMATCH($B$1,'Talnagögn | Numerical Data'!$1:$1))</f>
        <v>-83.411653849509975</v>
      </c>
      <c r="M476" s="737" cm="1">
        <f t="array" ref="M476">INDEX('Talnagögn | Numerical Data'!$1:$1048576,_xlfn.XMATCH($A476,'Talnagögn | Numerical Data'!$B:$B),_xlfn.XMATCH($A$1,'Talnagögn | Numerical Data'!$1:$1))/INDEX('Talnagögn | Numerical Data'!$1:$1048576,_xlfn.XMATCH($A476,'Talnagögn | Numerical Data'!$B:$B),_xlfn.XMATCH($B$1,'Talnagögn | Numerical Data'!$1:$1))-1</f>
        <v>-0.39014562464553226</v>
      </c>
      <c r="O476" s="771" t="str">
        <f>'Talnagögn | Numerical Data'!$D$132</f>
        <v>Sauðfé</v>
      </c>
      <c r="P476" s="743" cm="1">
        <f t="array" ref="P476">INDEX('Talnagögn | Numerical Data'!$1:$1048576,_xlfn.XMATCH($B476,'Talnagögn | Numerical Data'!$B:$B),_xlfn.XMATCH($B$4,'Talnagögn | Numerical Data'!$1:$1))-INDEX('Talnagögn | Numerical Data'!$1:$1048576,_xlfn.XMATCH($A476,'Talnagögn | Numerical Data'!$B:$B),_xlfn.XMATCH($B$2,'Talnagögn | Numerical Data'!$1:$1))</f>
        <v>-48.249576852160672</v>
      </c>
      <c r="Q476" s="750" cm="1">
        <f t="array" ref="Q476">INDEX('Talnagögn | Numerical Data'!$1:$1048576,_xlfn.XMATCH($B476,'Talnagögn | Numerical Data'!$B:$B),_xlfn.XMATCH($B$4,'Talnagögn | Numerical Data'!$1:$1))/INDEX('Talnagögn | Numerical Data'!$1:$1048576,_xlfn.XMATCH($A476,'Talnagögn | Numerical Data'!$B:$B),_xlfn.XMATCH($B$2,'Talnagögn | Numerical Data'!$1:$1))-1</f>
        <v>-0.28038800017768273</v>
      </c>
      <c r="R476" s="742" cm="1">
        <f t="array" ref="R476">INDEX('Talnagögn | Numerical Data'!$1:$1048576,_xlfn.XMATCH($B476,'Talnagögn | Numerical Data'!$B:$B),_xlfn.XMATCH($B$5,'Talnagögn | Numerical Data'!$1:$1))-INDEX('Talnagögn | Numerical Data'!$1:$1048576,_xlfn.XMATCH($A476,'Talnagögn | Numerical Data'!$B:$B),_xlfn.XMATCH($B$1,'Talnagögn | Numerical Data'!$1:$1))</f>
        <v>-122.62497450616479</v>
      </c>
      <c r="S476" s="737" cm="1">
        <f t="array" ref="S476">INDEX('Talnagögn | Numerical Data'!$1:$1048576,_xlfn.XMATCH($B476,'Talnagögn | Numerical Data'!$B:$B),_xlfn.XMATCH($B$5,'Talnagögn | Numerical Data'!$1:$1))/INDEX('Talnagögn | Numerical Data'!$1:$1048576,_xlfn.XMATCH($A476,'Talnagögn | Numerical Data'!$B:$B),_xlfn.XMATCH($B$1,'Talnagögn | Numerical Data'!$1:$1))-1</f>
        <v>-0.57356010902463594</v>
      </c>
      <c r="AF476" s="662"/>
      <c r="AI476" s="771" t="str">
        <f>'Talnagögn | Numerical Data'!$E$132</f>
        <v>Sheep</v>
      </c>
      <c r="AJ476" s="742" cm="1">
        <f t="array" ref="AJ476">INDEX('Talnagögn | Numerical Data'!$1:$1048576,_xlfn.XMATCH($A476,'Talnagögn | Numerical Data'!$B:$B),_xlfn.XMATCH($A$1,'Talnagögn | Numerical Data'!$1:$1))</f>
        <v>130.38455090171291</v>
      </c>
      <c r="AK476" s="752">
        <f>$F$476/$F$480</f>
        <v>0.19703295192415368</v>
      </c>
      <c r="AL476" s="744" cm="1">
        <f t="array" ref="AL476">INDEX('Talnagögn | Numerical Data'!$1:$1048576,_xlfn.XMATCH($A476,'Talnagögn | Numerical Data'!$B:$B),_xlfn.XMATCH($A$1,'Talnagögn | Numerical Data'!$1:$1))-INDEX('Talnagögn | Numerical Data'!$1:$1048576,_xlfn.XMATCH($A476,'Talnagögn | Numerical Data'!$B:$B),_xlfn.XMATCH($B$3,'Talnagögn | Numerical Data'!$1:$1))</f>
        <v>-5.2530817214939418</v>
      </c>
      <c r="AM476" s="752" cm="1">
        <f t="array" ref="AM476">INDEX('Talnagögn | Numerical Data'!$1:$1048576, _xlfn.XMATCH($A476,'Talnagögn | Numerical Data'!$B:$B), _xlfn.XMATCH($A$1,'Talnagögn | Numerical Data'!$1:$1))/INDEX('Talnagögn | Numerical Data'!$1:$1048576, _xlfn.XMATCH($A476,'Talnagögn | Numerical Data'!$B:$B), _xlfn.XMATCH($B$3,'Talnagögn | Numerical Data'!$1:$1))-1</f>
        <v>-3.8728792444252425E-2</v>
      </c>
      <c r="AN476" s="743" cm="1">
        <f t="array" ref="AN476">INDEX('Talnagögn | Numerical Data'!$1:$1048576,_xlfn.XMATCH($A476,'Talnagögn | Numerical Data'!$B:$B),_xlfn.XMATCH($A$1,'Talnagögn | Numerical Data'!$1:$1))-INDEX('Talnagögn | Numerical Data'!$1:$1048576,_xlfn.XMATCH($A476,'Talnagögn | Numerical Data'!$B:$B),_xlfn.XMATCH($B$2,'Talnagögn | Numerical Data'!$1:$1))</f>
        <v>-41.696910578752636</v>
      </c>
      <c r="AO476" s="750" cm="1">
        <f t="array" ref="AO476">INDEX('Talnagögn | Numerical Data'!$1:$1048576,_xlfn.XMATCH($A476,'Talnagögn | Numerical Data'!$B:$B),_xlfn.XMATCH($A$1,'Talnagögn | Numerical Data'!$1:$1))/INDEX('Talnagögn | Numerical Data'!$1:$1048576,_xlfn.XMATCH($A476,'Talnagögn | Numerical Data'!$B:$B),_xlfn.XMATCH($B$2,'Talnagögn | Numerical Data'!$1:$1))-1</f>
        <v>-0.2423091378933111</v>
      </c>
      <c r="AP476" s="743" cm="1">
        <f t="array" ref="AP476">INDEX('Talnagögn | Numerical Data'!$1:$1048576,_xlfn.XMATCH($A476,'Talnagögn | Numerical Data'!$B:$B),_xlfn.XMATCH($A$1,'Talnagögn | Numerical Data'!$1:$1))-INDEX('Talnagögn | Numerical Data'!$1:$1048576,_xlfn.XMATCH($A476,'Talnagögn | Numerical Data'!$B:$B),_xlfn.XMATCH($B$1,'Talnagögn | Numerical Data'!$1:$1))</f>
        <v>-83.411653849509975</v>
      </c>
      <c r="AQ476" s="737" cm="1">
        <f t="array" ref="AQ476">INDEX('Talnagögn | Numerical Data'!$1:$1048576,_xlfn.XMATCH($A476,'Talnagögn | Numerical Data'!$B:$B),_xlfn.XMATCH($A$1,'Talnagögn | Numerical Data'!$1:$1))/INDEX('Talnagögn | Numerical Data'!$1:$1048576,_xlfn.XMATCH($A476,'Talnagögn | Numerical Data'!$B:$B),_xlfn.XMATCH($B$1,'Talnagögn | Numerical Data'!$1:$1))-1</f>
        <v>-0.39014562464553226</v>
      </c>
      <c r="AS476" s="771" t="str">
        <f>'Talnagögn | Numerical Data'!$E$132</f>
        <v>Sheep</v>
      </c>
      <c r="AT476" s="743" cm="1">
        <f t="array" ref="AT476">INDEX('Talnagögn | Numerical Data'!$1:$1048576,_xlfn.XMATCH($B476,'Talnagögn | Numerical Data'!$B:$B),_xlfn.XMATCH($B$4,'Talnagögn | Numerical Data'!$1:$1))-INDEX('Talnagögn | Numerical Data'!$1:$1048576,_xlfn.XMATCH($A476,'Talnagögn | Numerical Data'!$B:$B),_xlfn.XMATCH($B$2,'Talnagögn | Numerical Data'!$1:$1))</f>
        <v>-48.249576852160672</v>
      </c>
      <c r="AU476" s="750" cm="1">
        <f t="array" ref="AU476">INDEX('Talnagögn | Numerical Data'!$1:$1048576,_xlfn.XMATCH($B476,'Talnagögn | Numerical Data'!$B:$B),_xlfn.XMATCH($B$4,'Talnagögn | Numerical Data'!$1:$1))/INDEX('Talnagögn | Numerical Data'!$1:$1048576,_xlfn.XMATCH($A476,'Talnagögn | Numerical Data'!$B:$B),_xlfn.XMATCH($B$2,'Talnagögn | Numerical Data'!$1:$1))-1</f>
        <v>-0.28038800017768273</v>
      </c>
      <c r="AV476" s="742" cm="1">
        <f t="array" ref="AV476">INDEX('Talnagögn | Numerical Data'!$1:$1048576,_xlfn.XMATCH($B476,'Talnagögn | Numerical Data'!$B:$B),_xlfn.XMATCH($B$5,'Talnagögn | Numerical Data'!$1:$1))-INDEX('Talnagögn | Numerical Data'!$1:$1048576,_xlfn.XMATCH($A476,'Talnagögn | Numerical Data'!$B:$B),_xlfn.XMATCH($B$1,'Talnagögn | Numerical Data'!$1:$1))</f>
        <v>-122.62497450616479</v>
      </c>
      <c r="AW476" s="737" cm="1">
        <f t="array" ref="AW476">INDEX('Talnagögn | Numerical Data'!$1:$1048576,_xlfn.XMATCH($B476,'Talnagögn | Numerical Data'!$B:$B),_xlfn.XMATCH($B$5,'Talnagögn | Numerical Data'!$1:$1))/INDEX('Talnagögn | Numerical Data'!$1:$1048576,_xlfn.XMATCH($A476,'Talnagögn | Numerical Data'!$B:$B),_xlfn.XMATCH($B$1,'Talnagögn | Numerical Data'!$1:$1))-1</f>
        <v>-0.57356010902463594</v>
      </c>
    </row>
    <row r="477" spans="1:55" s="37" customFormat="1" ht="21" customHeight="1" thickTop="1" x14ac:dyDescent="0.4">
      <c r="A477" s="47" t="s">
        <v>100</v>
      </c>
      <c r="B477" s="47" t="s">
        <v>296</v>
      </c>
      <c r="C477" s="47" t="s">
        <v>302</v>
      </c>
      <c r="D477" s="225" t="s">
        <v>45</v>
      </c>
      <c r="E477" s="770" t="str">
        <f>'Talnagögn | Numerical Data'!$D$121</f>
        <v>Áburðarnotkun</v>
      </c>
      <c r="F477" s="742" cm="1">
        <f t="array" ref="F477">INDEX('Talnagögn | Numerical Data'!$1:$1048576,_xlfn.XMATCH($A477,'Talnagögn | Numerical Data'!$B:$B),_xlfn.XMATCH($A$1,'Talnagögn | Numerical Data'!$1:$1))</f>
        <v>114.9860604505522</v>
      </c>
      <c r="G477" s="749">
        <f>$F$477/$F$480</f>
        <v>0.17376324697992912</v>
      </c>
      <c r="H477" s="744" cm="1">
        <f t="array" ref="H477">INDEX('Talnagögn | Numerical Data'!$1:$1048576,_xlfn.XMATCH($A477,'Talnagögn | Numerical Data'!$B:$B),_xlfn.XMATCH($A$1,'Talnagögn | Numerical Data'!$1:$1))-INDEX('Talnagögn | Numerical Data'!$1:$1048576,_xlfn.XMATCH($A477,'Talnagögn | Numerical Data'!$B:$B),_xlfn.XMATCH($B$3,'Talnagögn | Numerical Data'!$1:$1))</f>
        <v>7.790001731755325</v>
      </c>
      <c r="I477" s="751" cm="1">
        <f t="array" ref="I477">INDEX('Talnagögn | Numerical Data'!$1:$1048576, _xlfn.XMATCH($A477,'Talnagögn | Numerical Data'!$B:$B), _xlfn.XMATCH($A$1,'Talnagögn | Numerical Data'!$1:$1))/INDEX('Talnagögn | Numerical Data'!$1:$1048576, _xlfn.XMATCH($A477,'Talnagögn | Numerical Data'!$B:$B), _xlfn.XMATCH($B$3,'Talnagögn | Numerical Data'!$1:$1))-1</f>
        <v>7.2670598386369134E-2</v>
      </c>
      <c r="J477" s="744" cm="1">
        <f t="array" ref="J477">INDEX('Talnagögn | Numerical Data'!$1:$1048576,_xlfn.XMATCH($A477,'Talnagögn | Numerical Data'!$B:$B),_xlfn.XMATCH($A$1,'Talnagögn | Numerical Data'!$1:$1))-INDEX('Talnagögn | Numerical Data'!$1:$1048576,_xlfn.XMATCH($A477,'Talnagögn | Numerical Data'!$B:$B),_xlfn.XMATCH($B$2,'Talnagögn | Numerical Data'!$1:$1))</f>
        <v>4.7456326471344994</v>
      </c>
      <c r="K477" s="751" cm="1">
        <f t="array" ref="K477">INDEX('Talnagögn | Numerical Data'!$1:$1048576,_xlfn.XMATCH($A477,'Talnagögn | Numerical Data'!$B:$B),_xlfn.XMATCH($A$1,'Talnagögn | Numerical Data'!$1:$1))/INDEX('Talnagögn | Numerical Data'!$1:$1048576,_xlfn.XMATCH($A477,'Talnagögn | Numerical Data'!$B:$B),_xlfn.XMATCH($B$2,'Talnagögn | Numerical Data'!$1:$1))-1</f>
        <v>4.3048024592184708E-2</v>
      </c>
      <c r="L477" s="744" cm="1">
        <f t="array" ref="L477">INDEX('Talnagögn | Numerical Data'!$1:$1048576,_xlfn.XMATCH($A477,'Talnagögn | Numerical Data'!$B:$B),_xlfn.XMATCH($A$1,'Talnagögn | Numerical Data'!$1:$1))-INDEX('Talnagögn | Numerical Data'!$1:$1048576,_xlfn.XMATCH($A477,'Talnagögn | Numerical Data'!$B:$B),_xlfn.XMATCH($B$1,'Talnagögn | Numerical Data'!$1:$1))</f>
        <v>-9.7911640746711726</v>
      </c>
      <c r="M477" s="738" cm="1">
        <f t="array" ref="M477">INDEX('Talnagögn | Numerical Data'!$1:$1048576,_xlfn.XMATCH($A477,'Talnagögn | Numerical Data'!$B:$B),_xlfn.XMATCH($A$1,'Talnagögn | Numerical Data'!$1:$1))/INDEX('Talnagögn | Numerical Data'!$1:$1048576,_xlfn.XMATCH($A477,'Talnagögn | Numerical Data'!$B:$B),_xlfn.XMATCH($B$1,'Talnagögn | Numerical Data'!$1:$1))-1</f>
        <v>-7.8469160633492963E-2</v>
      </c>
      <c r="O477" s="770" t="str">
        <f>'Talnagögn | Numerical Data'!$D$121</f>
        <v>Áburðarnotkun</v>
      </c>
      <c r="P477" s="744" cm="1">
        <f t="array" ref="P477">INDEX('Talnagögn | Numerical Data'!$1:$1048576,_xlfn.XMATCH($B477,'Talnagögn | Numerical Data'!$B:$B),_xlfn.XMATCH($B$4,'Talnagögn | Numerical Data'!$1:$1))-INDEX('Talnagögn | Numerical Data'!$1:$1048576,_xlfn.XMATCH($A477,'Talnagögn | Numerical Data'!$B:$B),_xlfn.XMATCH($B$2,'Talnagögn | Numerical Data'!$1:$1))</f>
        <v>-13.201023844633568</v>
      </c>
      <c r="Q477" s="751" cm="1">
        <f t="array" ref="Q477">INDEX('Talnagögn | Numerical Data'!$1:$1048576,_xlfn.XMATCH($B477,'Talnagögn | Numerical Data'!$B:$B),_xlfn.XMATCH($B$4,'Talnagögn | Numerical Data'!$1:$1))/INDEX('Talnagögn | Numerical Data'!$1:$1048576,_xlfn.XMATCH($A477,'Talnagögn | Numerical Data'!$B:$B),_xlfn.XMATCH($B$2,'Talnagögn | Numerical Data'!$1:$1))-1</f>
        <v>-0.11974757453022422</v>
      </c>
      <c r="R477" s="743" cm="1">
        <f t="array" ref="R477">INDEX('Talnagögn | Numerical Data'!$1:$1048576,_xlfn.XMATCH($B477,'Talnagögn | Numerical Data'!$B:$B),_xlfn.XMATCH($B$5,'Talnagögn | Numerical Data'!$1:$1))-INDEX('Talnagögn | Numerical Data'!$1:$1048576,_xlfn.XMATCH($A477,'Talnagögn | Numerical Data'!$B:$B),_xlfn.XMATCH($B$1,'Talnagögn | Numerical Data'!$1:$1))</f>
        <v>-31.580866940459714</v>
      </c>
      <c r="S477" s="971" cm="1">
        <f t="array" ref="S477">INDEX('Talnagögn | Numerical Data'!$1:$1048576,_xlfn.XMATCH($B477,'Talnagögn | Numerical Data'!$B:$B),_xlfn.XMATCH($B$5,'Talnagögn | Numerical Data'!$1:$1))/INDEX('Talnagögn | Numerical Data'!$1:$1048576,_xlfn.XMATCH($A477,'Talnagögn | Numerical Data'!$B:$B),_xlfn.XMATCH($B$1,'Talnagögn | Numerical Data'!$1:$1))-1</f>
        <v>-0.25309800775441782</v>
      </c>
      <c r="AF477" s="662"/>
      <c r="AI477" s="770" t="str">
        <f>'Talnagögn | Numerical Data'!$E$121</f>
        <v>Fertilizer Use</v>
      </c>
      <c r="AJ477" s="742" cm="1">
        <f t="array" ref="AJ477">INDEX('Talnagögn | Numerical Data'!$1:$1048576,_xlfn.XMATCH($A477,'Talnagögn | Numerical Data'!$B:$B),_xlfn.XMATCH($A$1,'Talnagögn | Numerical Data'!$1:$1))</f>
        <v>114.9860604505522</v>
      </c>
      <c r="AK477" s="749">
        <f>$F$477/$F$480</f>
        <v>0.17376324697992912</v>
      </c>
      <c r="AL477" s="744" cm="1">
        <f t="array" ref="AL477">INDEX('Talnagögn | Numerical Data'!$1:$1048576,_xlfn.XMATCH($A477,'Talnagögn | Numerical Data'!$B:$B),_xlfn.XMATCH($A$1,'Talnagögn | Numerical Data'!$1:$1))-INDEX('Talnagögn | Numerical Data'!$1:$1048576,_xlfn.XMATCH($A477,'Talnagögn | Numerical Data'!$B:$B),_xlfn.XMATCH($B$3,'Talnagögn | Numerical Data'!$1:$1))</f>
        <v>7.790001731755325</v>
      </c>
      <c r="AM477" s="751" cm="1">
        <f t="array" ref="AM477">INDEX('Talnagögn | Numerical Data'!$1:$1048576, _xlfn.XMATCH($A477,'Talnagögn | Numerical Data'!$B:$B), _xlfn.XMATCH($A$1,'Talnagögn | Numerical Data'!$1:$1))/INDEX('Talnagögn | Numerical Data'!$1:$1048576, _xlfn.XMATCH($A477,'Talnagögn | Numerical Data'!$B:$B), _xlfn.XMATCH($B$3,'Talnagögn | Numerical Data'!$1:$1))-1</f>
        <v>7.2670598386369134E-2</v>
      </c>
      <c r="AN477" s="744" cm="1">
        <f t="array" ref="AN477">INDEX('Talnagögn | Numerical Data'!$1:$1048576,_xlfn.XMATCH($A477,'Talnagögn | Numerical Data'!$B:$B),_xlfn.XMATCH($A$1,'Talnagögn | Numerical Data'!$1:$1))-INDEX('Talnagögn | Numerical Data'!$1:$1048576,_xlfn.XMATCH($A477,'Talnagögn | Numerical Data'!$B:$B),_xlfn.XMATCH($B$2,'Talnagögn | Numerical Data'!$1:$1))</f>
        <v>4.7456326471344994</v>
      </c>
      <c r="AO477" s="751" cm="1">
        <f t="array" ref="AO477">INDEX('Talnagögn | Numerical Data'!$1:$1048576,_xlfn.XMATCH($A477,'Talnagögn | Numerical Data'!$B:$B),_xlfn.XMATCH($A$1,'Talnagögn | Numerical Data'!$1:$1))/INDEX('Talnagögn | Numerical Data'!$1:$1048576,_xlfn.XMATCH($A477,'Talnagögn | Numerical Data'!$B:$B),_xlfn.XMATCH($B$2,'Talnagögn | Numerical Data'!$1:$1))-1</f>
        <v>4.3048024592184708E-2</v>
      </c>
      <c r="AP477" s="743" cm="1">
        <f t="array" ref="AP477">INDEX('Talnagögn | Numerical Data'!$1:$1048576,_xlfn.XMATCH($A477,'Talnagögn | Numerical Data'!$B:$B),_xlfn.XMATCH($A$1,'Talnagögn | Numerical Data'!$1:$1))-INDEX('Talnagögn | Numerical Data'!$1:$1048576,_xlfn.XMATCH($A477,'Talnagögn | Numerical Data'!$B:$B),_xlfn.XMATCH($B$1,'Talnagögn | Numerical Data'!$1:$1))</f>
        <v>-9.7911640746711726</v>
      </c>
      <c r="AQ477" s="737" cm="1">
        <f t="array" ref="AQ477">INDEX('Talnagögn | Numerical Data'!$1:$1048576,_xlfn.XMATCH($A477,'Talnagögn | Numerical Data'!$B:$B),_xlfn.XMATCH($A$1,'Talnagögn | Numerical Data'!$1:$1))/INDEX('Talnagögn | Numerical Data'!$1:$1048576,_xlfn.XMATCH($A477,'Talnagögn | Numerical Data'!$B:$B),_xlfn.XMATCH($B$1,'Talnagögn | Numerical Data'!$1:$1))-1</f>
        <v>-7.8469160633492963E-2</v>
      </c>
      <c r="AS477" s="770" t="str">
        <f>'Talnagögn | Numerical Data'!$E$121</f>
        <v>Fertilizer Use</v>
      </c>
      <c r="AT477" s="744" cm="1">
        <f t="array" ref="AT477">INDEX('Talnagögn | Numerical Data'!$1:$1048576,_xlfn.XMATCH($B477,'Talnagögn | Numerical Data'!$B:$B),_xlfn.XMATCH($B$4,'Talnagögn | Numerical Data'!$1:$1))-INDEX('Talnagögn | Numerical Data'!$1:$1048576,_xlfn.XMATCH($A477,'Talnagögn | Numerical Data'!$B:$B),_xlfn.XMATCH($B$2,'Talnagögn | Numerical Data'!$1:$1))</f>
        <v>-13.201023844633568</v>
      </c>
      <c r="AU477" s="751" cm="1">
        <f t="array" ref="AU477">INDEX('Talnagögn | Numerical Data'!$1:$1048576,_xlfn.XMATCH($B477,'Talnagögn | Numerical Data'!$B:$B),_xlfn.XMATCH($B$4,'Talnagögn | Numerical Data'!$1:$1))/INDEX('Talnagögn | Numerical Data'!$1:$1048576,_xlfn.XMATCH($A477,'Talnagögn | Numerical Data'!$B:$B),_xlfn.XMATCH($B$2,'Talnagögn | Numerical Data'!$1:$1))-1</f>
        <v>-0.11974757453022422</v>
      </c>
      <c r="AV477" s="743" cm="1">
        <f t="array" ref="AV477">INDEX('Talnagögn | Numerical Data'!$1:$1048576,_xlfn.XMATCH($B477,'Talnagögn | Numerical Data'!$B:$B),_xlfn.XMATCH($B$5,'Talnagögn | Numerical Data'!$1:$1))-INDEX('Talnagögn | Numerical Data'!$1:$1048576,_xlfn.XMATCH($A477,'Talnagögn | Numerical Data'!$B:$B),_xlfn.XMATCH($B$1,'Talnagögn | Numerical Data'!$1:$1))</f>
        <v>-31.580866940459714</v>
      </c>
      <c r="AW477" s="971" cm="1">
        <f t="array" ref="AW477">INDEX('Talnagögn | Numerical Data'!$1:$1048576,_xlfn.XMATCH($B477,'Talnagögn | Numerical Data'!$B:$B),_xlfn.XMATCH($B$5,'Talnagögn | Numerical Data'!$1:$1))/INDEX('Talnagögn | Numerical Data'!$1:$1048576,_xlfn.XMATCH($A477,'Talnagögn | Numerical Data'!$B:$B),_xlfn.XMATCH($B$1,'Talnagögn | Numerical Data'!$1:$1))-1</f>
        <v>-0.25309800775441782</v>
      </c>
    </row>
    <row r="478" spans="1:55" s="37" customFormat="1" ht="21" customHeight="1" x14ac:dyDescent="0.4">
      <c r="A478" s="47" t="s">
        <v>103</v>
      </c>
      <c r="B478" s="47" t="s">
        <v>299</v>
      </c>
      <c r="C478" s="47" t="s">
        <v>305</v>
      </c>
      <c r="D478" s="225" t="s">
        <v>45</v>
      </c>
      <c r="E478" s="771" t="str">
        <f>'Talnagögn | Numerical Data'!$D$136</f>
        <v>Hestar</v>
      </c>
      <c r="F478" s="742" cm="1">
        <f t="array" ref="F478">INDEX('Talnagögn | Numerical Data'!$1:$1048576,_xlfn.XMATCH($A478,'Talnagögn | Numerical Data'!$B:$B),_xlfn.XMATCH($A$1,'Talnagögn | Numerical Data'!$1:$1))</f>
        <v>24.944859589682125</v>
      </c>
      <c r="G478" s="752">
        <f>$F$478/$F$480</f>
        <v>3.7695871836791607E-2</v>
      </c>
      <c r="H478" s="769" cm="1">
        <f t="array" ref="H478">INDEX('Talnagögn | Numerical Data'!$1:$1048576,_xlfn.XMATCH($A478,'Talnagögn | Numerical Data'!$B:$B),_xlfn.XMATCH($A$1,'Talnagögn | Numerical Data'!$1:$1))-INDEX('Talnagögn | Numerical Data'!$1:$1048576,_xlfn.XMATCH($A478,'Talnagögn | Numerical Data'!$B:$B),_xlfn.XMATCH($B$3,'Talnagögn | Numerical Data'!$1:$1))</f>
        <v>-0.88535998605472699</v>
      </c>
      <c r="I478" s="752" cm="1">
        <f t="array" ref="I478">INDEX('Talnagögn | Numerical Data'!$1:$1048576, _xlfn.XMATCH($A478,'Talnagögn | Numerical Data'!$B:$B), _xlfn.XMATCH($A$1,'Talnagögn | Numerical Data'!$1:$1))/INDEX('Talnagögn | Numerical Data'!$1:$1048576, _xlfn.XMATCH($A478,'Talnagögn | Numerical Data'!$B:$B), _xlfn.XMATCH($B$3,'Talnagögn | Numerical Data'!$1:$1))-1</f>
        <v>-3.4276130849711151E-2</v>
      </c>
      <c r="J478" s="744" cm="1">
        <f t="array" ref="J478">INDEX('Talnagögn | Numerical Data'!$1:$1048576,_xlfn.XMATCH($A478,'Talnagögn | Numerical Data'!$B:$B),_xlfn.XMATCH($A$1,'Talnagögn | Numerical Data'!$1:$1))-INDEX('Talnagögn | Numerical Data'!$1:$1048576,_xlfn.XMATCH($A478,'Talnagögn | Numerical Data'!$B:$B),_xlfn.XMATCH($B$2,'Talnagögn | Numerical Data'!$1:$1))</f>
        <v>-4.1360572277220342</v>
      </c>
      <c r="K478" s="750" cm="1">
        <f t="array" ref="K478">INDEX('Talnagögn | Numerical Data'!$1:$1048576,_xlfn.XMATCH($A478,'Talnagögn | Numerical Data'!$B:$B),_xlfn.XMATCH($A$1,'Talnagögn | Numerical Data'!$1:$1))/INDEX('Talnagögn | Numerical Data'!$1:$1048576,_xlfn.XMATCH($A478,'Talnagögn | Numerical Data'!$B:$B),_xlfn.XMATCH($B$2,'Talnagögn | Numerical Data'!$1:$1))-1</f>
        <v>-0.14222581955348512</v>
      </c>
      <c r="L478" s="744" cm="1">
        <f t="array" ref="L478">INDEX('Talnagögn | Numerical Data'!$1:$1048576,_xlfn.XMATCH($A478,'Talnagögn | Numerical Data'!$B:$B),_xlfn.XMATCH($A$1,'Talnagögn | Numerical Data'!$1:$1))-INDEX('Talnagögn | Numerical Data'!$1:$1048576,_xlfn.XMATCH($A478,'Talnagögn | Numerical Data'!$B:$B),_xlfn.XMATCH($B$1,'Talnagögn | Numerical Data'!$1:$1))</f>
        <v>-2.6959039622380203</v>
      </c>
      <c r="M478" s="738" cm="1">
        <f t="array" ref="M478">INDEX('Talnagögn | Numerical Data'!$1:$1048576,_xlfn.XMATCH($A478,'Talnagögn | Numerical Data'!$B:$B),_xlfn.XMATCH($A$1,'Talnagögn | Numerical Data'!$1:$1))/INDEX('Talnagögn | Numerical Data'!$1:$1048576,_xlfn.XMATCH($A478,'Talnagögn | Numerical Data'!$B:$B),_xlfn.XMATCH($B$1,'Talnagögn | Numerical Data'!$1:$1))-1</f>
        <v>-9.7533628446047071E-2</v>
      </c>
      <c r="O478" s="771" t="str">
        <f>'Talnagögn | Numerical Data'!$D$136</f>
        <v>Hestar</v>
      </c>
      <c r="P478" s="744" cm="1">
        <f t="array" ref="P478">INDEX('Talnagögn | Numerical Data'!$1:$1048576,_xlfn.XMATCH($B478,'Talnagögn | Numerical Data'!$B:$B),_xlfn.XMATCH($B$4,'Talnagögn | Numerical Data'!$1:$1))-INDEX('Talnagögn | Numerical Data'!$1:$1048576,_xlfn.XMATCH($A478,'Talnagögn | Numerical Data'!$B:$B),_xlfn.XMATCH($B$2,'Talnagögn | Numerical Data'!$1:$1))</f>
        <v>-4.6190369614243316</v>
      </c>
      <c r="Q478" s="750" cm="1">
        <f t="array" ref="Q478">INDEX('Talnagögn | Numerical Data'!$1:$1048576,_xlfn.XMATCH($B478,'Talnagögn | Numerical Data'!$B:$B),_xlfn.XMATCH($B$4,'Talnagögn | Numerical Data'!$1:$1))/INDEX('Talnagögn | Numerical Data'!$1:$1048576,_xlfn.XMATCH($A478,'Talnagögn | Numerical Data'!$B:$B),_xlfn.XMATCH($B$2,'Talnagögn | Numerical Data'!$1:$1))-1</f>
        <v>-0.15883395253412236</v>
      </c>
      <c r="R478" s="777" cm="1">
        <f t="array" ref="R478">INDEX('Talnagögn | Numerical Data'!$1:$1048576,_xlfn.XMATCH($B478,'Talnagögn | Numerical Data'!$B:$B),_xlfn.XMATCH($B$5,'Talnagögn | Numerical Data'!$1:$1))-INDEX('Talnagögn | Numerical Data'!$1:$1048576,_xlfn.XMATCH($A478,'Talnagögn | Numerical Data'!$B:$B),_xlfn.XMATCH($B$1,'Talnagögn | Numerical Data'!$1:$1))</f>
        <v>-5.2260471965326296</v>
      </c>
      <c r="S478" s="737" cm="1">
        <f t="array" ref="S478">INDEX('Talnagögn | Numerical Data'!$1:$1048576,_xlfn.XMATCH($B478,'Talnagögn | Numerical Data'!$B:$B),_xlfn.XMATCH($B$5,'Talnagögn | Numerical Data'!$1:$1))/INDEX('Talnagögn | Numerical Data'!$1:$1048576,_xlfn.XMATCH($A478,'Talnagögn | Numerical Data'!$B:$B),_xlfn.XMATCH($B$1,'Talnagögn | Numerical Data'!$1:$1))-1</f>
        <v>-0.18907029057703395</v>
      </c>
      <c r="AF478" s="662"/>
      <c r="AI478" s="771" t="str">
        <f>'Talnagögn | Numerical Data'!$E$136</f>
        <v>Horses</v>
      </c>
      <c r="AJ478" s="742" cm="1">
        <f t="array" ref="AJ478">INDEX('Talnagögn | Numerical Data'!$1:$1048576,_xlfn.XMATCH($A478,'Talnagögn | Numerical Data'!$B:$B),_xlfn.XMATCH($A$1,'Talnagögn | Numerical Data'!$1:$1))</f>
        <v>24.944859589682125</v>
      </c>
      <c r="AK478" s="752">
        <f>$F$478/$F$480</f>
        <v>3.7695871836791607E-2</v>
      </c>
      <c r="AL478" s="769" cm="1">
        <f t="array" ref="AL478">INDEX('Talnagögn | Numerical Data'!$1:$1048576,_xlfn.XMATCH($A478,'Talnagögn | Numerical Data'!$B:$B),_xlfn.XMATCH($A$1,'Talnagögn | Numerical Data'!$1:$1))-INDEX('Talnagögn | Numerical Data'!$1:$1048576,_xlfn.XMATCH($A478,'Talnagögn | Numerical Data'!$B:$B),_xlfn.XMATCH($B$3,'Talnagögn | Numerical Data'!$1:$1))</f>
        <v>-0.88535998605472699</v>
      </c>
      <c r="AM478" s="752" cm="1">
        <f t="array" ref="AM478">INDEX('Talnagögn | Numerical Data'!$1:$1048576, _xlfn.XMATCH($A478,'Talnagögn | Numerical Data'!$B:$B), _xlfn.XMATCH($A$1,'Talnagögn | Numerical Data'!$1:$1))/INDEX('Talnagögn | Numerical Data'!$1:$1048576, _xlfn.XMATCH($A478,'Talnagögn | Numerical Data'!$B:$B), _xlfn.XMATCH($B$3,'Talnagögn | Numerical Data'!$1:$1))-1</f>
        <v>-3.4276130849711151E-2</v>
      </c>
      <c r="AN478" s="744" cm="1">
        <f t="array" ref="AN478">INDEX('Talnagögn | Numerical Data'!$1:$1048576,_xlfn.XMATCH($A478,'Talnagögn | Numerical Data'!$B:$B),_xlfn.XMATCH($A$1,'Talnagögn | Numerical Data'!$1:$1))-INDEX('Talnagögn | Numerical Data'!$1:$1048576,_xlfn.XMATCH($A478,'Talnagögn | Numerical Data'!$B:$B),_xlfn.XMATCH($B$2,'Talnagögn | Numerical Data'!$1:$1))</f>
        <v>-4.1360572277220342</v>
      </c>
      <c r="AO478" s="750" cm="1">
        <f t="array" ref="AO478">INDEX('Talnagögn | Numerical Data'!$1:$1048576,_xlfn.XMATCH($A478,'Talnagögn | Numerical Data'!$B:$B),_xlfn.XMATCH($A$1,'Talnagögn | Numerical Data'!$1:$1))/INDEX('Talnagögn | Numerical Data'!$1:$1048576,_xlfn.XMATCH($A478,'Talnagögn | Numerical Data'!$B:$B),_xlfn.XMATCH($B$2,'Talnagögn | Numerical Data'!$1:$1))-1</f>
        <v>-0.14222581955348512</v>
      </c>
      <c r="AP478" s="744" cm="1">
        <f t="array" ref="AP478">INDEX('Talnagögn | Numerical Data'!$1:$1048576,_xlfn.XMATCH($A478,'Talnagögn | Numerical Data'!$B:$B),_xlfn.XMATCH($A$1,'Talnagögn | Numerical Data'!$1:$1))-INDEX('Talnagögn | Numerical Data'!$1:$1048576,_xlfn.XMATCH($A478,'Talnagögn | Numerical Data'!$B:$B),_xlfn.XMATCH($B$1,'Talnagögn | Numerical Data'!$1:$1))</f>
        <v>-2.6959039622380203</v>
      </c>
      <c r="AQ478" s="738" cm="1">
        <f t="array" ref="AQ478">INDEX('Talnagögn | Numerical Data'!$1:$1048576,_xlfn.XMATCH($A478,'Talnagögn | Numerical Data'!$B:$B),_xlfn.XMATCH($A$1,'Talnagögn | Numerical Data'!$1:$1))/INDEX('Talnagögn | Numerical Data'!$1:$1048576,_xlfn.XMATCH($A478,'Talnagögn | Numerical Data'!$B:$B),_xlfn.XMATCH($B$1,'Talnagögn | Numerical Data'!$1:$1))-1</f>
        <v>-9.7533628446047071E-2</v>
      </c>
      <c r="AS478" s="771" t="str">
        <f>'Talnagögn | Numerical Data'!$E$136</f>
        <v>Horses</v>
      </c>
      <c r="AT478" s="744" cm="1">
        <f t="array" ref="AT478">INDEX('Talnagögn | Numerical Data'!$1:$1048576,_xlfn.XMATCH($B478,'Talnagögn | Numerical Data'!$B:$B),_xlfn.XMATCH($B$4,'Talnagögn | Numerical Data'!$1:$1))-INDEX('Talnagögn | Numerical Data'!$1:$1048576,_xlfn.XMATCH($A478,'Talnagögn | Numerical Data'!$B:$B),_xlfn.XMATCH($B$2,'Talnagögn | Numerical Data'!$1:$1))</f>
        <v>-4.6190369614243316</v>
      </c>
      <c r="AU478" s="750" cm="1">
        <f t="array" ref="AU478">INDEX('Talnagögn | Numerical Data'!$1:$1048576,_xlfn.XMATCH($B478,'Talnagögn | Numerical Data'!$B:$B),_xlfn.XMATCH($B$4,'Talnagögn | Numerical Data'!$1:$1))/INDEX('Talnagögn | Numerical Data'!$1:$1048576,_xlfn.XMATCH($A478,'Talnagögn | Numerical Data'!$B:$B),_xlfn.XMATCH($B$2,'Talnagögn | Numerical Data'!$1:$1))-1</f>
        <v>-0.15883395253412236</v>
      </c>
      <c r="AV478" s="777" cm="1">
        <f t="array" ref="AV478">INDEX('Talnagögn | Numerical Data'!$1:$1048576,_xlfn.XMATCH($B478,'Talnagögn | Numerical Data'!$B:$B),_xlfn.XMATCH($B$5,'Talnagögn | Numerical Data'!$1:$1))-INDEX('Talnagögn | Numerical Data'!$1:$1048576,_xlfn.XMATCH($A478,'Talnagögn | Numerical Data'!$B:$B),_xlfn.XMATCH($B$1,'Talnagögn | Numerical Data'!$1:$1))</f>
        <v>-5.2260471965326296</v>
      </c>
      <c r="AW478" s="737" cm="1">
        <f t="array" ref="AW478">INDEX('Talnagögn | Numerical Data'!$1:$1048576,_xlfn.XMATCH($B478,'Talnagögn | Numerical Data'!$B:$B),_xlfn.XMATCH($B$5,'Talnagögn | Numerical Data'!$1:$1))/INDEX('Talnagögn | Numerical Data'!$1:$1048576,_xlfn.XMATCH($A478,'Talnagögn | Numerical Data'!$B:$B),_xlfn.XMATCH($B$1,'Talnagögn | Numerical Data'!$1:$1))-1</f>
        <v>-0.18907029057703395</v>
      </c>
    </row>
    <row r="479" spans="1:55" s="37" customFormat="1" ht="21" customHeight="1" x14ac:dyDescent="0.4">
      <c r="A479" s="47" t="s">
        <v>104</v>
      </c>
      <c r="B479" s="47" t="s">
        <v>301</v>
      </c>
      <c r="C479" s="47" t="s">
        <v>307</v>
      </c>
      <c r="D479" s="225" t="s">
        <v>45</v>
      </c>
      <c r="E479" s="773" t="str">
        <f>'Talnagögn | Numerical Data'!$D$141</f>
        <v>Önnur losun</v>
      </c>
      <c r="F479" s="774" cm="1">
        <f t="array" ref="F479">INDEX('Talnagögn | Numerical Data'!$1:$1048576,_xlfn.XMATCH($A479,'Talnagögn | Numerical Data'!$B:$B),_xlfn.XMATCH($A$1,'Talnagögn | Numerical Data'!$1:$1))</f>
        <v>19.906110847395098</v>
      </c>
      <c r="G479" s="765">
        <f>$F$479/$F$480</f>
        <v>3.0081476328804424E-2</v>
      </c>
      <c r="H479" s="775" cm="1">
        <f t="array" ref="H479">INDEX('Talnagögn | Numerical Data'!$1:$1048576,_xlfn.XMATCH($A479,'Talnagögn | Numerical Data'!$B:$B),_xlfn.XMATCH($A$1,'Talnagögn | Numerical Data'!$1:$1))-INDEX('Talnagögn | Numerical Data'!$1:$1048576,_xlfn.XMATCH($A479,'Talnagögn | Numerical Data'!$B:$B),_xlfn.XMATCH($B$3,'Talnagögn | Numerical Data'!$1:$1))</f>
        <v>-0.37428548911714188</v>
      </c>
      <c r="I479" s="765" cm="1">
        <f t="array" ref="I479">INDEX('Talnagögn | Numerical Data'!$1:$1048576, _xlfn.XMATCH($A479,'Talnagögn | Numerical Data'!$B:$B), _xlfn.XMATCH($A$1,'Talnagögn | Numerical Data'!$1:$1))/INDEX('Talnagögn | Numerical Data'!$1:$1048576, _xlfn.XMATCH($A479,'Talnagögn | Numerical Data'!$B:$B), _xlfn.XMATCH($B$3,'Talnagögn | Numerical Data'!$1:$1))-1</f>
        <v>-1.8455531287782989E-2</v>
      </c>
      <c r="J479" s="764" cm="1">
        <f t="array" ref="J479">INDEX('Talnagögn | Numerical Data'!$1:$1048576,_xlfn.XMATCH($A479,'Talnagögn | Numerical Data'!$B:$B),_xlfn.XMATCH($A$1,'Talnagögn | Numerical Data'!$1:$1))-INDEX('Talnagögn | Numerical Data'!$1:$1048576,_xlfn.XMATCH($A479,'Talnagögn | Numerical Data'!$B:$B),_xlfn.XMATCH($B$2,'Talnagögn | Numerical Data'!$1:$1))</f>
        <v>-3.9400458855925535</v>
      </c>
      <c r="K479" s="766" cm="1">
        <f t="array" ref="K479">INDEX('Talnagögn | Numerical Data'!$1:$1048576,_xlfn.XMATCH($A479,'Talnagögn | Numerical Data'!$B:$B),_xlfn.XMATCH($A$1,'Talnagögn | Numerical Data'!$1:$1))/INDEX('Talnagögn | Numerical Data'!$1:$1048576,_xlfn.XMATCH($A479,'Talnagögn | Numerical Data'!$B:$B),_xlfn.XMATCH($B$2,'Talnagögn | Numerical Data'!$1:$1))-1</f>
        <v>-0.16522771068354503</v>
      </c>
      <c r="L479" s="764" cm="1">
        <f t="array" ref="L479">INDEX('Talnagögn | Numerical Data'!$1:$1048576,_xlfn.XMATCH($A479,'Talnagögn | Numerical Data'!$B:$B),_xlfn.XMATCH($A$1,'Talnagögn | Numerical Data'!$1:$1))-INDEX('Talnagögn | Numerical Data'!$1:$1048576,_xlfn.XMATCH($A479,'Talnagögn | Numerical Data'!$B:$B),_xlfn.XMATCH($B$1,'Talnagögn | Numerical Data'!$1:$1))</f>
        <v>-5.1725017095923249</v>
      </c>
      <c r="M479" s="767" cm="1">
        <f t="array" ref="M479">INDEX('Talnagögn | Numerical Data'!$1:$1048576,_xlfn.XMATCH($A479,'Talnagögn | Numerical Data'!$B:$B),_xlfn.XMATCH($A$1,'Talnagögn | Numerical Data'!$1:$1))/INDEX('Talnagögn | Numerical Data'!$1:$1048576,_xlfn.XMATCH($A479,'Talnagögn | Numerical Data'!$B:$B),_xlfn.XMATCH($B$1,'Talnagögn | Numerical Data'!$1:$1))-1</f>
        <v>-0.2062515100402218</v>
      </c>
      <c r="O479" s="773" t="str">
        <f>'Talnagögn | Numerical Data'!$D$141</f>
        <v>Önnur losun</v>
      </c>
      <c r="P479" s="764" cm="1">
        <f t="array" ref="P479">INDEX('Talnagögn | Numerical Data'!$1:$1048576,_xlfn.XMATCH($B479,'Talnagögn | Numerical Data'!$B:$B),_xlfn.XMATCH($B$4,'Talnagögn | Numerical Data'!$1:$1))-INDEX('Talnagögn | Numerical Data'!$1:$1048576,_xlfn.XMATCH($A479,'Talnagögn | Numerical Data'!$B:$B),_xlfn.XMATCH($B$2,'Talnagögn | Numerical Data'!$1:$1))</f>
        <v>-3.9173533179233573</v>
      </c>
      <c r="Q479" s="766" cm="1">
        <f t="array" ref="Q479">INDEX('Talnagögn | Numerical Data'!$1:$1048576,_xlfn.XMATCH($B479,'Talnagögn | Numerical Data'!$B:$B),_xlfn.XMATCH($B$4,'Talnagögn | Numerical Data'!$1:$1))/INDEX('Talnagögn | Numerical Data'!$1:$1048576,_xlfn.XMATCH($A479,'Talnagögn | Numerical Data'!$B:$B),_xlfn.XMATCH($B$2,'Talnagögn | Numerical Data'!$1:$1))-1</f>
        <v>-0.1642760869932669</v>
      </c>
      <c r="R479" s="778" cm="1">
        <f t="array" ref="R479">INDEX('Talnagögn | Numerical Data'!$1:$1048576,_xlfn.XMATCH($B479,'Talnagögn | Numerical Data'!$B:$B),_xlfn.XMATCH($B$5,'Talnagögn | Numerical Data'!$1:$1))-INDEX('Talnagögn | Numerical Data'!$1:$1048576,_xlfn.XMATCH($A479,'Talnagögn | Numerical Data'!$B:$B),_xlfn.XMATCH($B$1,'Talnagögn | Numerical Data'!$1:$1))</f>
        <v>-5.5072567456336401</v>
      </c>
      <c r="S479" s="767" cm="1">
        <f t="array" ref="S479">INDEX('Talnagögn | Numerical Data'!$1:$1048576,_xlfn.XMATCH($B479,'Talnagögn | Numerical Data'!$B:$B),_xlfn.XMATCH($B$5,'Talnagögn | Numerical Data'!$1:$1))/INDEX('Talnagögn | Numerical Data'!$1:$1048576,_xlfn.XMATCH($A479,'Talnagögn | Numerical Data'!$B:$B),_xlfn.XMATCH($B$1,'Talnagögn | Numerical Data'!$1:$1))-1</f>
        <v>-0.21959973794878873</v>
      </c>
      <c r="AF479" s="662"/>
      <c r="AI479" s="773" t="str">
        <f>'Talnagögn | Numerical Data'!$E$141</f>
        <v>Other Emissions</v>
      </c>
      <c r="AJ479" s="774" cm="1">
        <f t="array" ref="AJ479">INDEX('Talnagögn | Numerical Data'!$1:$1048576,_xlfn.XMATCH($A479,'Talnagögn | Numerical Data'!$B:$B),_xlfn.XMATCH($A$1,'Talnagögn | Numerical Data'!$1:$1))</f>
        <v>19.906110847395098</v>
      </c>
      <c r="AK479" s="765">
        <f>$F$479/$F$480</f>
        <v>3.0081476328804424E-2</v>
      </c>
      <c r="AL479" s="775" cm="1">
        <f t="array" ref="AL479">INDEX('Talnagögn | Numerical Data'!$1:$1048576,_xlfn.XMATCH($A479,'Talnagögn | Numerical Data'!$B:$B),_xlfn.XMATCH($A$1,'Talnagögn | Numerical Data'!$1:$1))-INDEX('Talnagögn | Numerical Data'!$1:$1048576,_xlfn.XMATCH($A479,'Talnagögn | Numerical Data'!$B:$B),_xlfn.XMATCH($B$3,'Talnagögn | Numerical Data'!$1:$1))</f>
        <v>-0.37428548911714188</v>
      </c>
      <c r="AM479" s="765" cm="1">
        <f t="array" ref="AM479">INDEX('Talnagögn | Numerical Data'!$1:$1048576, _xlfn.XMATCH($A479,'Talnagögn | Numerical Data'!$B:$B), _xlfn.XMATCH($A$1,'Talnagögn | Numerical Data'!$1:$1))/INDEX('Talnagögn | Numerical Data'!$1:$1048576, _xlfn.XMATCH($A479,'Talnagögn | Numerical Data'!$B:$B), _xlfn.XMATCH($B$3,'Talnagögn | Numerical Data'!$1:$1))-1</f>
        <v>-1.8455531287782989E-2</v>
      </c>
      <c r="AN479" s="764" cm="1">
        <f t="array" ref="AN479">INDEX('Talnagögn | Numerical Data'!$1:$1048576,_xlfn.XMATCH($A479,'Talnagögn | Numerical Data'!$B:$B),_xlfn.XMATCH($A$1,'Talnagögn | Numerical Data'!$1:$1))-INDEX('Talnagögn | Numerical Data'!$1:$1048576,_xlfn.XMATCH($A479,'Talnagögn | Numerical Data'!$B:$B),_xlfn.XMATCH($B$2,'Talnagögn | Numerical Data'!$1:$1))</f>
        <v>-3.9400458855925535</v>
      </c>
      <c r="AO479" s="766" cm="1">
        <f t="array" ref="AO479">INDEX('Talnagögn | Numerical Data'!$1:$1048576,_xlfn.XMATCH($A479,'Talnagögn | Numerical Data'!$B:$B),_xlfn.XMATCH($A$1,'Talnagögn | Numerical Data'!$1:$1))/INDEX('Talnagögn | Numerical Data'!$1:$1048576,_xlfn.XMATCH($A479,'Talnagögn | Numerical Data'!$B:$B),_xlfn.XMATCH($B$2,'Talnagögn | Numerical Data'!$1:$1))-1</f>
        <v>-0.16522771068354503</v>
      </c>
      <c r="AP479" s="764" cm="1">
        <f t="array" ref="AP479">INDEX('Talnagögn | Numerical Data'!$1:$1048576,_xlfn.XMATCH($A479,'Talnagögn | Numerical Data'!$B:$B),_xlfn.XMATCH($A$1,'Talnagögn | Numerical Data'!$1:$1))-INDEX('Talnagögn | Numerical Data'!$1:$1048576,_xlfn.XMATCH($A479,'Talnagögn | Numerical Data'!$B:$B),_xlfn.XMATCH($B$1,'Talnagögn | Numerical Data'!$1:$1))</f>
        <v>-5.1725017095923249</v>
      </c>
      <c r="AQ479" s="767" cm="1">
        <f t="array" ref="AQ479">INDEX('Talnagögn | Numerical Data'!$1:$1048576,_xlfn.XMATCH($A479,'Talnagögn | Numerical Data'!$B:$B),_xlfn.XMATCH($A$1,'Talnagögn | Numerical Data'!$1:$1))/INDEX('Talnagögn | Numerical Data'!$1:$1048576,_xlfn.XMATCH($A479,'Talnagögn | Numerical Data'!$B:$B),_xlfn.XMATCH($B$1,'Talnagögn | Numerical Data'!$1:$1))-1</f>
        <v>-0.2062515100402218</v>
      </c>
      <c r="AS479" s="773" t="str">
        <f>'Talnagögn | Numerical Data'!$E$141</f>
        <v>Other Emissions</v>
      </c>
      <c r="AT479" s="764" cm="1">
        <f t="array" ref="AT479">INDEX('Talnagögn | Numerical Data'!$1:$1048576,_xlfn.XMATCH($B479,'Talnagögn | Numerical Data'!$B:$B),_xlfn.XMATCH($B$4,'Talnagögn | Numerical Data'!$1:$1))-INDEX('Talnagögn | Numerical Data'!$1:$1048576,_xlfn.XMATCH($A479,'Talnagögn | Numerical Data'!$B:$B),_xlfn.XMATCH($B$2,'Talnagögn | Numerical Data'!$1:$1))</f>
        <v>-3.9173533179233573</v>
      </c>
      <c r="AU479" s="766" cm="1">
        <f t="array" ref="AU479">INDEX('Talnagögn | Numerical Data'!$1:$1048576,_xlfn.XMATCH($B479,'Talnagögn | Numerical Data'!$B:$B),_xlfn.XMATCH($B$4,'Talnagögn | Numerical Data'!$1:$1))/INDEX('Talnagögn | Numerical Data'!$1:$1048576,_xlfn.XMATCH($A479,'Talnagögn | Numerical Data'!$B:$B),_xlfn.XMATCH($B$2,'Talnagögn | Numerical Data'!$1:$1))-1</f>
        <v>-0.1642760869932669</v>
      </c>
      <c r="AV479" s="778" cm="1">
        <f t="array" ref="AV479">INDEX('Talnagögn | Numerical Data'!$1:$1048576,_xlfn.XMATCH($B479,'Talnagögn | Numerical Data'!$B:$B),_xlfn.XMATCH($B$5,'Talnagögn | Numerical Data'!$1:$1))-INDEX('Talnagögn | Numerical Data'!$1:$1048576,_xlfn.XMATCH($A479,'Talnagögn | Numerical Data'!$B:$B),_xlfn.XMATCH($B$1,'Talnagögn | Numerical Data'!$1:$1))</f>
        <v>-5.5072567456336401</v>
      </c>
      <c r="AW479" s="767" cm="1">
        <f t="array" ref="AW479">INDEX('Talnagögn | Numerical Data'!$1:$1048576,_xlfn.XMATCH($B479,'Talnagögn | Numerical Data'!$B:$B),_xlfn.XMATCH($B$5,'Talnagögn | Numerical Data'!$1:$1))/INDEX('Talnagögn | Numerical Data'!$1:$1048576,_xlfn.XMATCH($A479,'Talnagögn | Numerical Data'!$B:$B),_xlfn.XMATCH($B$1,'Talnagögn | Numerical Data'!$1:$1))-1</f>
        <v>-0.21959973794878873</v>
      </c>
    </row>
    <row r="480" spans="1:55" ht="29.25" customHeight="1" x14ac:dyDescent="0.4">
      <c r="A480" s="47" t="s">
        <v>41</v>
      </c>
      <c r="B480" s="47" t="s">
        <v>250</v>
      </c>
      <c r="C480" s="47" t="s">
        <v>257</v>
      </c>
      <c r="D480" s="225" t="s">
        <v>45</v>
      </c>
      <c r="E480" s="762" t="s">
        <v>12</v>
      </c>
      <c r="F480" s="755" cm="1">
        <f t="array" ref="F480">INDEX('Talnagögn | Numerical Data'!$1:$1048576,_xlfn.XMATCH($A480,'Talnagögn | Numerical Data'!$B:$B),_xlfn.XMATCH($A$1,'Talnagögn | Numerical Data'!$1:$1))</f>
        <v>661.73982386409887</v>
      </c>
      <c r="G480" s="754">
        <f>SUM(G474:G479)</f>
        <v>1</v>
      </c>
      <c r="H480" s="883" cm="1">
        <f t="array" ref="H480">INDEX('Talnagögn | Numerical Data'!$1:$1048576,_xlfn.XMATCH($A480,'Talnagögn | Numerical Data'!$B:$B),_xlfn.XMATCH($A$1,'Talnagögn | Numerical Data'!$1:$1))-INDEX('Talnagögn | Numerical Data'!$1:$1048576,_xlfn.XMATCH($A480,'Talnagögn | Numerical Data'!$B:$B),_xlfn.XMATCH($B$3,'Talnagögn | Numerical Data'!$1:$1))</f>
        <v>1.502506903034714</v>
      </c>
      <c r="I480" s="935" cm="1">
        <f t="array" ref="I480">INDEX('Talnagögn | Numerical Data'!$1:$1048576, _xlfn.XMATCH($A480,'Talnagögn | Numerical Data'!$B:$B), _xlfn.XMATCH($A$1,'Talnagögn | Numerical Data'!$1:$1))/INDEX('Talnagögn | Numerical Data'!$1:$1048576, _xlfn.XMATCH($A480,'Talnagögn | Numerical Data'!$B:$B), _xlfn.XMATCH($B$3,'Talnagögn | Numerical Data'!$1:$1))-1</f>
        <v>2.2757073319490395E-3</v>
      </c>
      <c r="J480" s="883" cm="1">
        <f t="array" ref="J480">INDEX('Talnagögn | Numerical Data'!$1:$1048576,_xlfn.XMATCH($A480,'Talnagögn | Numerical Data'!$B:$B),_xlfn.XMATCH($A$1,'Talnagögn | Numerical Data'!$1:$1))-INDEX('Talnagögn | Numerical Data'!$1:$1048576,_xlfn.XMATCH($A480,'Talnagögn | Numerical Data'!$B:$B),_xlfn.XMATCH($B$2,'Talnagögn | Numerical Data'!$1:$1))</f>
        <v>-16.178425794505074</v>
      </c>
      <c r="K480" s="756" cm="1">
        <f t="array" ref="K480">INDEX('Talnagögn | Numerical Data'!$1:$1048576,_xlfn.XMATCH($A480,'Talnagögn | Numerical Data'!$B:$B),_xlfn.XMATCH($A$1,'Talnagögn | Numerical Data'!$1:$1))/INDEX('Talnagögn | Numerical Data'!$1:$1048576,_xlfn.XMATCH($A480,'Talnagögn | Numerical Data'!$B:$B),_xlfn.XMATCH($B$2,'Talnagögn | Numerical Data'!$1:$1))-1</f>
        <v>-2.3864862470736603E-2</v>
      </c>
      <c r="L480" s="755" cm="1">
        <f t="array" ref="L480">INDEX('Talnagögn | Numerical Data'!$1:$1048576,_xlfn.XMATCH($A480,'Talnagögn | Numerical Data'!$B:$B),_xlfn.XMATCH($A$1,'Talnagögn | Numerical Data'!$1:$1))-INDEX('Talnagögn | Numerical Data'!$1:$1048576,_xlfn.XMATCH($A480,'Talnagögn | Numerical Data'!$B:$B),_xlfn.XMATCH($B$1,'Talnagögn | Numerical Data'!$1:$1))</f>
        <v>-50.545604014753394</v>
      </c>
      <c r="M480" s="776" cm="1">
        <f t="array" ref="M480">INDEX('Talnagögn | Numerical Data'!$1:$1048576,_xlfn.XMATCH($A480,'Talnagögn | Numerical Data'!$B:$B),_xlfn.XMATCH($A$1,'Talnagögn | Numerical Data'!$1:$1))/INDEX('Talnagögn | Numerical Data'!$1:$1048576,_xlfn.XMATCH($A480,'Talnagögn | Numerical Data'!$B:$B),_xlfn.XMATCH($B$1,'Talnagögn | Numerical Data'!$1:$1))-1</f>
        <v>-7.0962569268439912E-2</v>
      </c>
      <c r="N480" s="7"/>
      <c r="O480" s="762" t="s">
        <v>12</v>
      </c>
      <c r="P480" s="883" cm="1">
        <f t="array" ref="P480">INDEX('Talnagögn | Numerical Data'!$1:$1048576,_xlfn.XMATCH($B480,'Talnagögn | Numerical Data'!$B:$B),_xlfn.XMATCH($B$4,'Talnagögn | Numerical Data'!$1:$1))-INDEX('Talnagögn | Numerical Data'!$1:$1048576,_xlfn.XMATCH($A480,'Talnagögn | Numerical Data'!$B:$B),_xlfn.XMATCH($B$2,'Talnagögn | Numerical Data'!$1:$1))</f>
        <v>-45.441149180354728</v>
      </c>
      <c r="Q480" s="935" cm="1">
        <f t="array" ref="Q480">INDEX('Talnagögn | Numerical Data'!$1:$1048576,_xlfn.XMATCH($B480,'Talnagögn | Numerical Data'!$B:$B),_xlfn.XMATCH($B$4,'Talnagögn | Numerical Data'!$1:$1))/INDEX('Talnagögn | Numerical Data'!$1:$1048576,_xlfn.XMATCH($A480,'Talnagögn | Numerical Data'!$B:$B),_xlfn.XMATCH($B$2,'Talnagögn | Numerical Data'!$1:$1))-1</f>
        <v>-6.7030426166043822E-2</v>
      </c>
      <c r="R480" s="755" cm="1">
        <f t="array" ref="R480">INDEX('Talnagögn | Numerical Data'!$1:$1048576,_xlfn.XMATCH($B480,'Talnagögn | Numerical Data'!$B:$B),_xlfn.XMATCH($B$5,'Talnagögn | Numerical Data'!$1:$1))-INDEX('Talnagögn | Numerical Data'!$1:$1048576,_xlfn.XMATCH($A480,'Talnagögn | Numerical Data'!$B:$B),_xlfn.XMATCH($B$1,'Talnagögn | Numerical Data'!$1:$1))</f>
        <v>-131.33766663923473</v>
      </c>
      <c r="S480" s="768" cm="1">
        <f t="array" ref="S480">INDEX('Talnagögn | Numerical Data'!$1:$1048576,_xlfn.XMATCH($B480,'Talnagögn | Numerical Data'!$B:$B),_xlfn.XMATCH($B$5,'Talnagögn | Numerical Data'!$1:$1))/INDEX('Talnagögn | Numerical Data'!$1:$1048576,_xlfn.XMATCH($A480,'Talnagögn | Numerical Data'!$B:$B),_xlfn.XMATCH($B$1,'Talnagögn | Numerical Data'!$1:$1))-1</f>
        <v>-0.1843890967001125</v>
      </c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I480" s="762" t="s">
        <v>158</v>
      </c>
      <c r="AJ480" s="755" cm="1">
        <f t="array" ref="AJ480">INDEX('Talnagögn | Numerical Data'!$1:$1048576,_xlfn.XMATCH($A480,'Talnagögn | Numerical Data'!$B:$B),_xlfn.XMATCH($A$1,'Talnagögn | Numerical Data'!$1:$1))</f>
        <v>661.73982386409887</v>
      </c>
      <c r="AK480" s="754">
        <f>SUM(AK474:AK479)</f>
        <v>1</v>
      </c>
      <c r="AL480" s="883" cm="1">
        <f t="array" ref="AL480">INDEX('Talnagögn | Numerical Data'!$1:$1048576,_xlfn.XMATCH($A480,'Talnagögn | Numerical Data'!$B:$B),_xlfn.XMATCH($A$1,'Talnagögn | Numerical Data'!$1:$1))-INDEX('Talnagögn | Numerical Data'!$1:$1048576,_xlfn.XMATCH($A480,'Talnagögn | Numerical Data'!$B:$B),_xlfn.XMATCH($B$3,'Talnagögn | Numerical Data'!$1:$1))</f>
        <v>1.502506903034714</v>
      </c>
      <c r="AM480" s="935" cm="1">
        <f t="array" ref="AM480">INDEX('Talnagögn | Numerical Data'!$1:$1048576, _xlfn.XMATCH($A480,'Talnagögn | Numerical Data'!$B:$B), _xlfn.XMATCH($A$1,'Talnagögn | Numerical Data'!$1:$1))/INDEX('Talnagögn | Numerical Data'!$1:$1048576, _xlfn.XMATCH($A480,'Talnagögn | Numerical Data'!$B:$B), _xlfn.XMATCH($B$3,'Talnagögn | Numerical Data'!$1:$1))-1</f>
        <v>2.2757073319490395E-3</v>
      </c>
      <c r="AN480" s="883" cm="1">
        <f t="array" ref="AN480">INDEX('Talnagögn | Numerical Data'!$1:$1048576,_xlfn.XMATCH($A480,'Talnagögn | Numerical Data'!$B:$B),_xlfn.XMATCH($A$1,'Talnagögn | Numerical Data'!$1:$1))-INDEX('Talnagögn | Numerical Data'!$1:$1048576,_xlfn.XMATCH($A480,'Talnagögn | Numerical Data'!$B:$B),_xlfn.XMATCH($B$2,'Talnagögn | Numerical Data'!$1:$1))</f>
        <v>-16.178425794505074</v>
      </c>
      <c r="AO480" s="756" cm="1">
        <f t="array" ref="AO480">INDEX('Talnagögn | Numerical Data'!$1:$1048576,_xlfn.XMATCH($A480,'Talnagögn | Numerical Data'!$B:$B),_xlfn.XMATCH($A$1,'Talnagögn | Numerical Data'!$1:$1))/INDEX('Talnagögn | Numerical Data'!$1:$1048576,_xlfn.XMATCH($A480,'Talnagögn | Numerical Data'!$B:$B),_xlfn.XMATCH($B$2,'Talnagögn | Numerical Data'!$1:$1))-1</f>
        <v>-2.3864862470736603E-2</v>
      </c>
      <c r="AP480" s="755" cm="1">
        <f t="array" ref="AP480">INDEX('Talnagögn | Numerical Data'!$1:$1048576,_xlfn.XMATCH($A480,'Talnagögn | Numerical Data'!$B:$B),_xlfn.XMATCH($A$1,'Talnagögn | Numerical Data'!$1:$1))-INDEX('Talnagögn | Numerical Data'!$1:$1048576,_xlfn.XMATCH($A480,'Talnagögn | Numerical Data'!$B:$B),_xlfn.XMATCH($B$1,'Talnagögn | Numerical Data'!$1:$1))</f>
        <v>-50.545604014753394</v>
      </c>
      <c r="AQ480" s="776" cm="1">
        <f t="array" ref="AQ480">INDEX('Talnagögn | Numerical Data'!$1:$1048576,_xlfn.XMATCH($A480,'Talnagögn | Numerical Data'!$B:$B),_xlfn.XMATCH($A$1,'Talnagögn | Numerical Data'!$1:$1))/INDEX('Talnagögn | Numerical Data'!$1:$1048576,_xlfn.XMATCH($A480,'Talnagögn | Numerical Data'!$B:$B),_xlfn.XMATCH($B$1,'Talnagögn | Numerical Data'!$1:$1))-1</f>
        <v>-7.0962569268439912E-2</v>
      </c>
      <c r="AR480" s="7"/>
      <c r="AS480" s="762" t="s">
        <v>12</v>
      </c>
      <c r="AT480" s="883" cm="1">
        <f t="array" ref="AT480">INDEX('Talnagögn | Numerical Data'!$1:$1048576,_xlfn.XMATCH($B480,'Talnagögn | Numerical Data'!$B:$B),_xlfn.XMATCH($B$4,'Talnagögn | Numerical Data'!$1:$1))-INDEX('Talnagögn | Numerical Data'!$1:$1048576,_xlfn.XMATCH($A480,'Talnagögn | Numerical Data'!$B:$B),_xlfn.XMATCH($B$2,'Talnagögn | Numerical Data'!$1:$1))</f>
        <v>-45.441149180354728</v>
      </c>
      <c r="AU480" s="935" cm="1">
        <f t="array" ref="AU480">INDEX('Talnagögn | Numerical Data'!$1:$1048576,_xlfn.XMATCH($B480,'Talnagögn | Numerical Data'!$B:$B),_xlfn.XMATCH($B$4,'Talnagögn | Numerical Data'!$1:$1))/INDEX('Talnagögn | Numerical Data'!$1:$1048576,_xlfn.XMATCH($A480,'Talnagögn | Numerical Data'!$B:$B),_xlfn.XMATCH($B$2,'Talnagögn | Numerical Data'!$1:$1))-1</f>
        <v>-6.7030426166043822E-2</v>
      </c>
      <c r="AV480" s="755" cm="1">
        <f t="array" ref="AV480">INDEX('Talnagögn | Numerical Data'!$1:$1048576,_xlfn.XMATCH($B480,'Talnagögn | Numerical Data'!$B:$B),_xlfn.XMATCH($B$5,'Talnagögn | Numerical Data'!$1:$1))-INDEX('Talnagögn | Numerical Data'!$1:$1048576,_xlfn.XMATCH($A480,'Talnagögn | Numerical Data'!$B:$B),_xlfn.XMATCH($B$1,'Talnagögn | Numerical Data'!$1:$1))</f>
        <v>-131.33766663923473</v>
      </c>
      <c r="AW480" s="768" cm="1">
        <f t="array" ref="AW480">INDEX('Talnagögn | Numerical Data'!$1:$1048576,_xlfn.XMATCH($B480,'Talnagögn | Numerical Data'!$B:$B),_xlfn.XMATCH($B$5,'Talnagögn | Numerical Data'!$1:$1))/INDEX('Talnagögn | Numerical Data'!$1:$1048576,_xlfn.XMATCH($A480,'Talnagögn | Numerical Data'!$B:$B),_xlfn.XMATCH($B$1,'Talnagögn | Numerical Data'!$1:$1))-1</f>
        <v>-0.1843890967001125</v>
      </c>
      <c r="AX480" s="7"/>
      <c r="AY480" s="7"/>
      <c r="AZ480" s="7"/>
      <c r="BA480" s="7"/>
      <c r="BB480" s="7"/>
      <c r="BC480" s="7"/>
    </row>
    <row r="481" spans="1:55" s="37" customFormat="1" ht="13.35" customHeight="1" x14ac:dyDescent="0.4">
      <c r="A481" s="907" t="str">
        <f>"LANDBÚNAÐUR "&amp;$A$1</f>
        <v>LANDBÚNAÐUR 2024</v>
      </c>
      <c r="B481" s="907" t="str">
        <f>"AGRICULTURE "&amp;$A$1</f>
        <v>AGRICULTURE 2024</v>
      </c>
      <c r="C481" s="920" t="s">
        <v>45</v>
      </c>
      <c r="D481" s="225" t="s">
        <v>45</v>
      </c>
      <c r="E481" s="226"/>
      <c r="F481" s="209"/>
      <c r="G481" s="209"/>
      <c r="H481" s="209"/>
      <c r="I481" s="209"/>
      <c r="J481" s="209"/>
      <c r="K481" s="209"/>
      <c r="L481" s="209"/>
      <c r="M481" s="209"/>
      <c r="N481" s="209"/>
      <c r="O481" s="209"/>
      <c r="P481" s="209"/>
      <c r="Q481" s="209"/>
      <c r="R481" s="209"/>
      <c r="S481" s="350"/>
      <c r="T481" s="350"/>
      <c r="U481" s="350"/>
      <c r="V481" s="350"/>
      <c r="W481" s="350"/>
      <c r="X481" s="350"/>
      <c r="Y481" s="350"/>
      <c r="Z481" s="350"/>
      <c r="AA481" s="350"/>
      <c r="AB481" s="350"/>
      <c r="AC481" s="350"/>
      <c r="AD481" s="350"/>
      <c r="AE481" s="350"/>
      <c r="AF481" s="664"/>
      <c r="AJ481" s="350"/>
      <c r="AK481" s="350"/>
      <c r="AL481" s="350"/>
      <c r="AM481" s="350"/>
      <c r="AN481" s="350"/>
      <c r="AO481" s="350"/>
      <c r="AP481" s="350"/>
      <c r="AQ481" s="350"/>
      <c r="AR481" s="350"/>
      <c r="AS481" s="350"/>
      <c r="AT481" s="350"/>
      <c r="AU481" s="350"/>
      <c r="AV481" s="350"/>
      <c r="AW481" s="350"/>
      <c r="AX481" s="350"/>
      <c r="AY481" s="350"/>
      <c r="AZ481" s="350"/>
      <c r="BA481" s="350"/>
      <c r="BB481" s="350"/>
      <c r="BC481" s="350"/>
    </row>
    <row r="482" spans="1:55" s="37" customFormat="1" ht="13.5" customHeight="1" x14ac:dyDescent="0.4">
      <c r="A482" s="47"/>
      <c r="B482" s="923"/>
      <c r="C482" s="923"/>
      <c r="D482" s="225" t="s">
        <v>45</v>
      </c>
      <c r="E482" s="226"/>
      <c r="F482" s="209"/>
      <c r="G482" s="209"/>
      <c r="H482" s="209"/>
      <c r="I482" s="209"/>
      <c r="J482" s="209"/>
      <c r="K482" s="209"/>
      <c r="L482" s="209"/>
      <c r="M482" s="209"/>
      <c r="N482" s="209"/>
      <c r="O482" s="209"/>
      <c r="P482" s="209"/>
      <c r="Q482" s="209"/>
      <c r="R482" s="209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50"/>
      <c r="AC482" s="350"/>
      <c r="AD482" s="350"/>
      <c r="AE482" s="350"/>
      <c r="AF482" s="664"/>
      <c r="AJ482" s="350"/>
      <c r="AK482" s="350"/>
      <c r="AL482" s="350"/>
      <c r="AM482" s="350"/>
      <c r="AN482" s="350"/>
      <c r="AO482" s="350"/>
      <c r="AP482" s="350"/>
      <c r="AQ482" s="350"/>
      <c r="AR482" s="350"/>
      <c r="AS482" s="350"/>
      <c r="AT482" s="350"/>
      <c r="AU482" s="350"/>
      <c r="AV482" s="350"/>
      <c r="AW482" s="350"/>
      <c r="AX482" s="350"/>
      <c r="AY482" s="350"/>
      <c r="AZ482" s="350"/>
      <c r="BA482" s="350"/>
      <c r="BB482" s="350"/>
      <c r="BC482" s="350"/>
    </row>
    <row r="483" spans="1:55" s="37" customFormat="1" ht="13.5" customHeight="1" x14ac:dyDescent="0.4">
      <c r="A483" s="47"/>
      <c r="B483" s="923"/>
      <c r="C483" s="923"/>
      <c r="D483" s="225" t="s">
        <v>45</v>
      </c>
      <c r="E483" s="226"/>
      <c r="F483" s="209"/>
      <c r="G483" s="209"/>
      <c r="H483" s="209"/>
      <c r="I483" s="209"/>
      <c r="J483" s="209"/>
      <c r="K483" s="209"/>
      <c r="L483" s="209"/>
      <c r="M483" s="209"/>
      <c r="N483" s="209"/>
      <c r="O483" s="209"/>
      <c r="P483" s="209"/>
      <c r="Q483" s="209"/>
      <c r="R483" s="209"/>
      <c r="S483" s="350"/>
      <c r="T483" s="350"/>
      <c r="U483" s="350"/>
      <c r="V483" s="350"/>
      <c r="W483" s="350"/>
      <c r="X483" s="350"/>
      <c r="Y483" s="350"/>
      <c r="Z483" s="350"/>
      <c r="AA483" s="350"/>
      <c r="AB483" s="350"/>
      <c r="AC483" s="350"/>
      <c r="AD483" s="350"/>
      <c r="AE483" s="350"/>
      <c r="AF483" s="664"/>
      <c r="AJ483" s="350"/>
      <c r="AK483" s="350"/>
      <c r="AL483" s="350"/>
      <c r="AM483" s="350"/>
      <c r="AN483" s="350"/>
      <c r="AO483" s="350"/>
      <c r="AP483" s="350"/>
      <c r="AQ483" s="350"/>
      <c r="AR483" s="350"/>
      <c r="AS483" s="350"/>
      <c r="AT483" s="350"/>
      <c r="AU483" s="350"/>
      <c r="AV483" s="350"/>
      <c r="AW483" s="350"/>
      <c r="AX483" s="350"/>
      <c r="AY483" s="350"/>
      <c r="AZ483" s="350"/>
      <c r="BA483" s="350"/>
      <c r="BB483" s="350"/>
      <c r="BC483" s="350"/>
    </row>
    <row r="484" spans="1:55" s="37" customFormat="1" ht="13.5" customHeight="1" x14ac:dyDescent="0.4">
      <c r="A484" s="47"/>
      <c r="B484" s="923"/>
      <c r="C484" s="923"/>
      <c r="D484" s="225" t="s">
        <v>45</v>
      </c>
      <c r="E484" s="226"/>
      <c r="F484" s="209"/>
      <c r="G484" s="209"/>
      <c r="H484" s="209"/>
      <c r="I484" s="209"/>
      <c r="J484" s="209"/>
      <c r="K484" s="209"/>
      <c r="L484" s="209"/>
      <c r="M484" s="209"/>
      <c r="N484" s="209"/>
      <c r="O484" s="209"/>
      <c r="P484" s="209"/>
      <c r="Q484" s="209"/>
      <c r="R484" s="209"/>
      <c r="S484" s="350"/>
      <c r="T484" s="350"/>
      <c r="U484" s="350"/>
      <c r="V484" s="350"/>
      <c r="W484" s="350"/>
      <c r="X484" s="350"/>
      <c r="Y484" s="350"/>
      <c r="Z484" s="350"/>
      <c r="AA484" s="350"/>
      <c r="AB484" s="350"/>
      <c r="AC484" s="350"/>
      <c r="AD484" s="350"/>
      <c r="AE484" s="350"/>
      <c r="AF484" s="664"/>
      <c r="AJ484" s="350"/>
      <c r="AK484" s="350"/>
      <c r="AL484" s="350"/>
      <c r="AM484" s="350"/>
      <c r="AN484" s="350"/>
      <c r="AO484" s="350"/>
      <c r="AP484" s="350"/>
      <c r="AQ484" s="350"/>
      <c r="AR484" s="350"/>
      <c r="AS484" s="350"/>
      <c r="AT484" s="350"/>
      <c r="AU484" s="350"/>
      <c r="AV484" s="350"/>
      <c r="AW484" s="350"/>
      <c r="AX484" s="350"/>
      <c r="AY484" s="350"/>
      <c r="AZ484" s="350"/>
      <c r="BA484" s="350"/>
      <c r="BB484" s="350"/>
      <c r="BC484" s="350"/>
    </row>
    <row r="485" spans="1:55" s="37" customFormat="1" ht="13.5" customHeight="1" x14ac:dyDescent="0.4">
      <c r="A485" s="47"/>
      <c r="B485" s="920"/>
      <c r="C485" s="923"/>
      <c r="D485" s="225" t="s">
        <v>45</v>
      </c>
      <c r="E485" s="226"/>
      <c r="F485" s="209"/>
      <c r="G485" s="209"/>
      <c r="H485" s="209"/>
      <c r="I485" s="209"/>
      <c r="J485" s="209"/>
      <c r="K485" s="209"/>
      <c r="L485" s="209"/>
      <c r="M485" s="209"/>
      <c r="N485" s="209"/>
      <c r="O485" s="209"/>
      <c r="P485" s="209"/>
      <c r="Q485" s="209"/>
      <c r="R485" s="209"/>
      <c r="S485" s="350"/>
      <c r="T485" s="350"/>
      <c r="U485" s="350"/>
      <c r="V485" s="350"/>
      <c r="W485" s="350"/>
      <c r="X485" s="350"/>
      <c r="Y485" s="350"/>
      <c r="Z485" s="350"/>
      <c r="AA485" s="350"/>
      <c r="AB485" s="350"/>
      <c r="AC485" s="350"/>
      <c r="AD485" s="350"/>
      <c r="AE485" s="350"/>
      <c r="AF485" s="664"/>
      <c r="AJ485" s="350"/>
      <c r="AK485" s="350"/>
      <c r="AL485" s="350"/>
      <c r="AM485" s="350"/>
      <c r="AN485" s="350"/>
      <c r="AO485" s="350"/>
      <c r="AP485" s="350"/>
      <c r="AQ485" s="350"/>
      <c r="AR485" s="350"/>
      <c r="AS485" s="350"/>
      <c r="AT485" s="350"/>
      <c r="AU485" s="350"/>
      <c r="AV485" s="350"/>
      <c r="AW485" s="350"/>
      <c r="AX485" s="350"/>
      <c r="AY485" s="350"/>
      <c r="AZ485" s="350"/>
      <c r="BA485" s="350"/>
      <c r="BB485" s="350"/>
      <c r="BC485" s="350"/>
    </row>
    <row r="486" spans="1:55" s="37" customFormat="1" ht="13.5" customHeight="1" x14ac:dyDescent="0.4">
      <c r="A486" s="47"/>
      <c r="B486" s="920"/>
      <c r="C486" s="923"/>
      <c r="D486" s="225" t="s">
        <v>45</v>
      </c>
      <c r="E486" s="226"/>
      <c r="F486" s="209"/>
      <c r="G486" s="209"/>
      <c r="H486" s="209"/>
      <c r="I486" s="209"/>
      <c r="J486" s="209"/>
      <c r="K486" s="209"/>
      <c r="L486" s="209"/>
      <c r="M486" s="209"/>
      <c r="N486" s="209"/>
      <c r="O486" s="209"/>
      <c r="P486" s="209"/>
      <c r="Q486" s="209"/>
      <c r="R486" s="209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50"/>
      <c r="AC486" s="350"/>
      <c r="AD486" s="350"/>
      <c r="AE486" s="350"/>
      <c r="AF486" s="664"/>
      <c r="AJ486" s="350"/>
      <c r="AK486" s="350"/>
      <c r="AL486" s="350"/>
      <c r="AM486" s="350"/>
      <c r="AN486" s="350"/>
      <c r="AO486" s="350"/>
      <c r="AP486" s="350"/>
      <c r="AQ486" s="350"/>
      <c r="AR486" s="350"/>
      <c r="AS486" s="350"/>
      <c r="AT486" s="350"/>
      <c r="AU486" s="350"/>
      <c r="AV486" s="350"/>
      <c r="AW486" s="350"/>
      <c r="AX486" s="350"/>
      <c r="AY486" s="350"/>
      <c r="AZ486" s="350"/>
      <c r="BA486" s="350"/>
      <c r="BB486" s="350"/>
      <c r="BC486" s="350"/>
    </row>
    <row r="487" spans="1:55" s="37" customFormat="1" ht="13.5" customHeight="1" x14ac:dyDescent="0.4">
      <c r="A487" s="47"/>
      <c r="B487" s="920"/>
      <c r="C487" s="923"/>
      <c r="D487" s="225" t="s">
        <v>45</v>
      </c>
      <c r="E487" s="226"/>
      <c r="F487" s="209"/>
      <c r="G487" s="209"/>
      <c r="H487" s="209"/>
      <c r="I487" s="209"/>
      <c r="J487" s="209"/>
      <c r="K487" s="209"/>
      <c r="L487" s="209"/>
      <c r="M487" s="209"/>
      <c r="N487" s="209"/>
      <c r="O487" s="209"/>
      <c r="P487" s="209"/>
      <c r="Q487" s="209"/>
      <c r="R487" s="209"/>
      <c r="S487" s="350"/>
      <c r="T487" s="350"/>
      <c r="U487" s="350"/>
      <c r="V487" s="350"/>
      <c r="W487" s="350"/>
      <c r="X487" s="350"/>
      <c r="Y487" s="350"/>
      <c r="Z487" s="350"/>
      <c r="AA487" s="350"/>
      <c r="AB487" s="350"/>
      <c r="AC487" s="350"/>
      <c r="AD487" s="350"/>
      <c r="AE487" s="350"/>
      <c r="AF487" s="664"/>
      <c r="AJ487" s="350"/>
      <c r="AK487" s="350"/>
      <c r="AL487" s="350"/>
      <c r="AM487" s="350"/>
      <c r="AN487" s="350"/>
      <c r="AO487" s="350"/>
      <c r="AP487" s="350"/>
      <c r="AQ487" s="350"/>
      <c r="AR487" s="350"/>
      <c r="AS487" s="350"/>
      <c r="AT487" s="350"/>
      <c r="AU487" s="350"/>
      <c r="AV487" s="350"/>
      <c r="AW487" s="350"/>
      <c r="AX487" s="350"/>
      <c r="AY487" s="350"/>
      <c r="AZ487" s="350"/>
      <c r="BA487" s="350"/>
      <c r="BB487" s="350"/>
      <c r="BC487" s="350"/>
    </row>
    <row r="488" spans="1:55" s="37" customFormat="1" ht="13.5" customHeight="1" x14ac:dyDescent="0.4">
      <c r="A488" s="47"/>
      <c r="B488" s="920"/>
      <c r="C488" s="923"/>
      <c r="D488" s="225" t="s">
        <v>45</v>
      </c>
      <c r="E488" s="226"/>
      <c r="F488" s="209"/>
      <c r="G488" s="209"/>
      <c r="H488" s="209"/>
      <c r="I488" s="209"/>
      <c r="J488" s="209"/>
      <c r="K488" s="209"/>
      <c r="L488" s="209"/>
      <c r="M488" s="209"/>
      <c r="N488" s="209"/>
      <c r="O488" s="209"/>
      <c r="P488" s="209"/>
      <c r="Q488" s="209"/>
      <c r="R488" s="209"/>
      <c r="S488" s="350"/>
      <c r="T488" s="350"/>
      <c r="U488" s="350"/>
      <c r="V488" s="350"/>
      <c r="W488" s="350"/>
      <c r="X488" s="350"/>
      <c r="Y488" s="350"/>
      <c r="Z488" s="350"/>
      <c r="AA488" s="350"/>
      <c r="AB488" s="350"/>
      <c r="AC488" s="350"/>
      <c r="AD488" s="350"/>
      <c r="AE488" s="350"/>
      <c r="AF488" s="664"/>
      <c r="AJ488" s="350"/>
      <c r="AK488" s="350"/>
      <c r="AL488" s="350"/>
      <c r="AM488" s="350"/>
      <c r="AN488" s="350"/>
      <c r="AO488" s="350"/>
      <c r="AP488" s="350"/>
      <c r="AQ488" s="350"/>
      <c r="AR488" s="350"/>
      <c r="AS488" s="350"/>
      <c r="AT488" s="350"/>
      <c r="AU488" s="350"/>
      <c r="AV488" s="350"/>
      <c r="AW488" s="350"/>
      <c r="AX488" s="350"/>
      <c r="AY488" s="350"/>
      <c r="AZ488" s="350"/>
      <c r="BA488" s="350"/>
      <c r="BB488" s="350"/>
      <c r="BC488" s="350"/>
    </row>
    <row r="489" spans="1:55" s="37" customFormat="1" ht="13.5" customHeight="1" x14ac:dyDescent="0.4">
      <c r="A489" s="47"/>
      <c r="B489" s="920"/>
      <c r="C489" s="923"/>
      <c r="D489" s="225" t="s">
        <v>45</v>
      </c>
      <c r="E489" s="226"/>
      <c r="F489" s="209"/>
      <c r="G489" s="209"/>
      <c r="H489" s="209"/>
      <c r="I489" s="209"/>
      <c r="J489" s="209"/>
      <c r="K489" s="209"/>
      <c r="L489" s="209"/>
      <c r="M489" s="209"/>
      <c r="N489" s="209"/>
      <c r="O489" s="209"/>
      <c r="P489" s="209"/>
      <c r="Q489" s="209"/>
      <c r="R489" s="209"/>
      <c r="S489" s="350"/>
      <c r="T489" s="350"/>
      <c r="U489" s="350"/>
      <c r="V489" s="350"/>
      <c r="W489" s="350"/>
      <c r="X489" s="350"/>
      <c r="Y489" s="350"/>
      <c r="Z489" s="350"/>
      <c r="AA489" s="350"/>
      <c r="AB489" s="350"/>
      <c r="AC489" s="350"/>
      <c r="AD489" s="350"/>
      <c r="AE489" s="350"/>
      <c r="AF489" s="664"/>
      <c r="AJ489" s="350"/>
      <c r="AK489" s="350"/>
      <c r="AL489" s="350"/>
      <c r="AM489" s="350"/>
      <c r="AN489" s="350"/>
      <c r="AO489" s="350"/>
      <c r="AP489" s="350"/>
      <c r="AQ489" s="350"/>
      <c r="AR489" s="350"/>
      <c r="AS489" s="350"/>
      <c r="AT489" s="350"/>
      <c r="AU489" s="350"/>
      <c r="AV489" s="350"/>
      <c r="AW489" s="350"/>
      <c r="AX489" s="350"/>
      <c r="AY489" s="350"/>
      <c r="AZ489" s="350"/>
      <c r="BA489" s="350"/>
      <c r="BB489" s="350"/>
      <c r="BC489" s="350"/>
    </row>
    <row r="490" spans="1:55" s="37" customFormat="1" ht="13.5" customHeight="1" x14ac:dyDescent="0.4">
      <c r="A490" s="47"/>
      <c r="B490" s="920"/>
      <c r="C490" s="920"/>
      <c r="D490" s="225" t="s">
        <v>45</v>
      </c>
      <c r="E490" s="226"/>
      <c r="F490" s="209"/>
      <c r="G490" s="209"/>
      <c r="H490" s="209"/>
      <c r="I490" s="209"/>
      <c r="J490" s="209"/>
      <c r="K490" s="209"/>
      <c r="L490" s="209"/>
      <c r="M490" s="209"/>
      <c r="N490" s="209"/>
      <c r="O490" s="209"/>
      <c r="P490" s="209"/>
      <c r="Q490" s="209"/>
      <c r="R490" s="209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50"/>
      <c r="AC490" s="350"/>
      <c r="AD490" s="350"/>
      <c r="AE490" s="350"/>
      <c r="AF490" s="664"/>
      <c r="AJ490" s="350"/>
      <c r="AK490" s="350"/>
      <c r="AL490" s="350"/>
      <c r="AM490" s="350"/>
      <c r="AN490" s="350"/>
      <c r="AO490" s="350"/>
      <c r="AP490" s="350"/>
      <c r="AQ490" s="350"/>
      <c r="AR490" s="350"/>
      <c r="AS490" s="350"/>
      <c r="AT490" s="350"/>
      <c r="AU490" s="350"/>
      <c r="AV490" s="350"/>
      <c r="AW490" s="350"/>
      <c r="AX490" s="350"/>
      <c r="AY490" s="350"/>
      <c r="AZ490" s="350"/>
      <c r="BA490" s="350"/>
      <c r="BB490" s="350"/>
      <c r="BC490" s="350"/>
    </row>
    <row r="491" spans="1:55" s="37" customFormat="1" ht="13.5" customHeight="1" x14ac:dyDescent="0.4">
      <c r="A491" s="47"/>
      <c r="B491" s="920"/>
      <c r="C491" s="920"/>
      <c r="D491" s="225" t="s">
        <v>45</v>
      </c>
      <c r="E491" s="226"/>
      <c r="F491" s="209"/>
      <c r="G491" s="209"/>
      <c r="H491" s="209"/>
      <c r="I491" s="209"/>
      <c r="J491" s="209"/>
      <c r="K491" s="209"/>
      <c r="L491" s="209"/>
      <c r="M491" s="209"/>
      <c r="N491" s="209"/>
      <c r="O491" s="209"/>
      <c r="P491" s="209"/>
      <c r="Q491" s="209"/>
      <c r="R491" s="209"/>
      <c r="S491" s="350"/>
      <c r="T491" s="350"/>
      <c r="U491" s="350"/>
      <c r="V491" s="350"/>
      <c r="W491" s="350"/>
      <c r="X491" s="350"/>
      <c r="Y491" s="350"/>
      <c r="Z491" s="350"/>
      <c r="AA491" s="350"/>
      <c r="AB491" s="350"/>
      <c r="AC491" s="350"/>
      <c r="AD491" s="350"/>
      <c r="AE491" s="350"/>
      <c r="AF491" s="664"/>
      <c r="AJ491" s="350"/>
      <c r="AK491" s="350"/>
      <c r="AL491" s="350"/>
      <c r="AM491" s="350"/>
      <c r="AN491" s="350"/>
      <c r="AO491" s="350"/>
      <c r="AP491" s="350"/>
      <c r="AQ491" s="350"/>
      <c r="AR491" s="350"/>
      <c r="AS491" s="350"/>
      <c r="AT491" s="350"/>
      <c r="AU491" s="350"/>
      <c r="AV491" s="350"/>
      <c r="AW491" s="350"/>
      <c r="AX491" s="350"/>
      <c r="AY491" s="350"/>
      <c r="AZ491" s="350"/>
      <c r="BA491" s="350"/>
      <c r="BB491" s="350"/>
      <c r="BC491" s="350"/>
    </row>
    <row r="492" spans="1:55" s="37" customFormat="1" ht="13.5" customHeight="1" x14ac:dyDescent="0.4">
      <c r="A492" s="47"/>
      <c r="B492" s="920"/>
      <c r="C492" s="920"/>
      <c r="D492" s="225" t="s">
        <v>45</v>
      </c>
      <c r="E492" s="226"/>
      <c r="F492" s="209"/>
      <c r="G492" s="209"/>
      <c r="H492" s="209"/>
      <c r="I492" s="209"/>
      <c r="J492" s="209"/>
      <c r="K492" s="209"/>
      <c r="L492" s="209"/>
      <c r="M492" s="209"/>
      <c r="N492" s="209"/>
      <c r="O492" s="209"/>
      <c r="P492" s="209"/>
      <c r="Q492" s="209"/>
      <c r="R492" s="209"/>
      <c r="S492" s="350"/>
      <c r="T492" s="350"/>
      <c r="U492" s="350"/>
      <c r="V492" s="350"/>
      <c r="W492" s="350"/>
      <c r="X492" s="350"/>
      <c r="Y492" s="350"/>
      <c r="Z492" s="350"/>
      <c r="AA492" s="350"/>
      <c r="AB492" s="350"/>
      <c r="AC492" s="350"/>
      <c r="AD492" s="350"/>
      <c r="AE492" s="350"/>
      <c r="AF492" s="664"/>
      <c r="AJ492" s="350"/>
      <c r="AK492" s="350"/>
      <c r="AL492" s="350"/>
      <c r="AM492" s="350"/>
      <c r="AN492" s="350"/>
      <c r="AO492" s="350"/>
      <c r="AP492" s="350"/>
      <c r="AQ492" s="350"/>
      <c r="AR492" s="350"/>
      <c r="AS492" s="350"/>
      <c r="AT492" s="350"/>
      <c r="AU492" s="350"/>
      <c r="AV492" s="350"/>
      <c r="AW492" s="350"/>
      <c r="AX492" s="350"/>
      <c r="AY492" s="350"/>
      <c r="AZ492" s="350"/>
      <c r="BA492" s="350"/>
      <c r="BB492" s="350"/>
      <c r="BC492" s="350"/>
    </row>
    <row r="493" spans="1:55" s="37" customFormat="1" ht="13.5" customHeight="1" x14ac:dyDescent="0.4">
      <c r="A493" s="47"/>
      <c r="B493" s="920"/>
      <c r="C493" s="920"/>
      <c r="D493" s="225" t="s">
        <v>45</v>
      </c>
      <c r="E493" s="226"/>
      <c r="F493" s="209"/>
      <c r="G493" s="209"/>
      <c r="H493" s="209"/>
      <c r="I493" s="209"/>
      <c r="J493" s="209"/>
      <c r="K493" s="209"/>
      <c r="L493" s="209"/>
      <c r="M493" s="209"/>
      <c r="N493" s="209"/>
      <c r="O493" s="209"/>
      <c r="P493" s="209"/>
      <c r="Q493" s="209"/>
      <c r="R493" s="209"/>
      <c r="S493" s="350"/>
      <c r="T493" s="350"/>
      <c r="U493" s="350"/>
      <c r="V493" s="350"/>
      <c r="W493" s="350"/>
      <c r="X493" s="350"/>
      <c r="Y493" s="350"/>
      <c r="Z493" s="350"/>
      <c r="AA493" s="350"/>
      <c r="AB493" s="350"/>
      <c r="AC493" s="350"/>
      <c r="AD493" s="350"/>
      <c r="AE493" s="350"/>
      <c r="AF493" s="664"/>
      <c r="AJ493" s="350"/>
      <c r="AK493" s="350"/>
      <c r="AL493" s="350"/>
      <c r="AM493" s="350"/>
      <c r="AN493" s="350"/>
      <c r="AO493" s="350"/>
      <c r="AP493" s="350"/>
      <c r="AQ493" s="350"/>
      <c r="AR493" s="350"/>
      <c r="AS493" s="350"/>
      <c r="AT493" s="350"/>
      <c r="AU493" s="350"/>
      <c r="AV493" s="350"/>
      <c r="AW493" s="350"/>
      <c r="AX493" s="350"/>
      <c r="AY493" s="350"/>
      <c r="AZ493" s="350"/>
      <c r="BA493" s="350"/>
      <c r="BB493" s="350"/>
      <c r="BC493" s="350"/>
    </row>
    <row r="494" spans="1:55" s="37" customFormat="1" ht="13.5" customHeight="1" x14ac:dyDescent="0.4">
      <c r="A494" s="47"/>
      <c r="B494" s="920"/>
      <c r="C494" s="920"/>
      <c r="D494" s="225" t="s">
        <v>45</v>
      </c>
      <c r="E494" s="226"/>
      <c r="F494" s="209"/>
      <c r="G494" s="209"/>
      <c r="H494" s="209"/>
      <c r="I494" s="209"/>
      <c r="J494" s="209"/>
      <c r="K494" s="209"/>
      <c r="L494" s="209"/>
      <c r="M494" s="209"/>
      <c r="N494" s="209"/>
      <c r="O494" s="209"/>
      <c r="P494" s="209"/>
      <c r="Q494" s="209"/>
      <c r="R494" s="209"/>
      <c r="S494" s="350"/>
      <c r="T494" s="350"/>
      <c r="U494" s="350"/>
      <c r="V494" s="350"/>
      <c r="W494" s="350"/>
      <c r="X494" s="350"/>
      <c r="Y494" s="350"/>
      <c r="Z494" s="350"/>
      <c r="AA494" s="350"/>
      <c r="AB494" s="350"/>
      <c r="AC494" s="350"/>
      <c r="AD494" s="350"/>
      <c r="AE494" s="350"/>
      <c r="AF494" s="664"/>
      <c r="AJ494" s="350"/>
      <c r="AK494" s="350"/>
      <c r="AL494" s="350"/>
      <c r="AM494" s="350"/>
      <c r="AN494" s="350"/>
      <c r="AO494" s="350"/>
      <c r="AP494" s="350"/>
      <c r="AQ494" s="350"/>
      <c r="AR494" s="350"/>
      <c r="AS494" s="350"/>
      <c r="AT494" s="350"/>
      <c r="AU494" s="350"/>
      <c r="AV494" s="350"/>
      <c r="AW494" s="350"/>
      <c r="AX494" s="350"/>
      <c r="AY494" s="350"/>
      <c r="AZ494" s="350"/>
      <c r="BA494" s="350"/>
      <c r="BB494" s="350"/>
      <c r="BC494" s="350"/>
    </row>
    <row r="495" spans="1:55" s="37" customFormat="1" ht="13.5" customHeight="1" x14ac:dyDescent="0.4">
      <c r="A495" s="47"/>
      <c r="B495" s="923"/>
      <c r="C495" s="923"/>
      <c r="D495" s="225" t="s">
        <v>45</v>
      </c>
      <c r="E495" s="226"/>
      <c r="F495" s="209"/>
      <c r="G495" s="209"/>
      <c r="H495" s="209"/>
      <c r="I495" s="209"/>
      <c r="J495" s="209"/>
      <c r="K495" s="209"/>
      <c r="L495" s="209"/>
      <c r="M495" s="209"/>
      <c r="N495" s="209"/>
      <c r="O495" s="209"/>
      <c r="P495" s="209"/>
      <c r="Q495" s="209"/>
      <c r="R495" s="209"/>
      <c r="S495" s="350"/>
      <c r="T495" s="350"/>
      <c r="U495" s="350"/>
      <c r="V495" s="350"/>
      <c r="W495" s="350"/>
      <c r="X495" s="350"/>
      <c r="Y495" s="350"/>
      <c r="Z495" s="350"/>
      <c r="AA495" s="350"/>
      <c r="AB495" s="350"/>
      <c r="AC495" s="350"/>
      <c r="AD495" s="350"/>
      <c r="AE495" s="350"/>
      <c r="AF495" s="664"/>
      <c r="AJ495" s="350"/>
      <c r="AK495" s="350"/>
      <c r="AL495" s="350"/>
      <c r="AM495" s="350"/>
      <c r="AN495" s="350"/>
      <c r="AO495" s="350"/>
      <c r="AP495" s="350"/>
      <c r="AQ495" s="350"/>
      <c r="AR495" s="350"/>
      <c r="AS495" s="350"/>
      <c r="AT495" s="350"/>
      <c r="AU495" s="350"/>
      <c r="AV495" s="350"/>
      <c r="AW495" s="350"/>
      <c r="AX495" s="350"/>
      <c r="AY495" s="350"/>
      <c r="AZ495" s="350"/>
      <c r="BA495" s="350"/>
      <c r="BB495" s="350"/>
      <c r="BC495" s="350"/>
    </row>
    <row r="496" spans="1:55" s="37" customFormat="1" ht="13.5" customHeight="1" x14ac:dyDescent="0.4">
      <c r="A496" s="47"/>
      <c r="B496" s="923"/>
      <c r="C496" s="923"/>
      <c r="D496" s="225" t="s">
        <v>45</v>
      </c>
      <c r="E496" s="226"/>
      <c r="F496" s="209"/>
      <c r="G496" s="209"/>
      <c r="H496" s="209"/>
      <c r="I496" s="209"/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663"/>
      <c r="X496" s="650"/>
      <c r="Y496" s="650"/>
      <c r="Z496" s="650"/>
      <c r="AA496" s="650"/>
      <c r="AB496" s="650"/>
      <c r="AC496" s="650"/>
      <c r="AD496" s="650"/>
      <c r="AE496" s="650"/>
      <c r="AF496" s="668"/>
      <c r="AG496" s="214"/>
      <c r="AH496" s="214"/>
      <c r="AI496" s="214"/>
      <c r="AJ496" s="350"/>
      <c r="AK496" s="350"/>
      <c r="AL496" s="350"/>
      <c r="AM496" s="350"/>
      <c r="AN496" s="350"/>
      <c r="AO496" s="350"/>
      <c r="AP496" s="350"/>
      <c r="AQ496" s="350"/>
      <c r="AR496" s="350"/>
      <c r="AS496" s="350"/>
      <c r="AT496" s="350"/>
      <c r="AU496" s="350"/>
      <c r="AV496" s="350"/>
      <c r="AW496" s="350"/>
      <c r="AX496" s="350"/>
      <c r="AY496" s="350"/>
      <c r="AZ496" s="350"/>
      <c r="BA496" s="350"/>
      <c r="BB496" s="350"/>
      <c r="BC496" s="350"/>
    </row>
    <row r="497" spans="1:55" s="37" customFormat="1" ht="13.5" customHeight="1" x14ac:dyDescent="0.4">
      <c r="A497" s="47"/>
      <c r="B497" s="923"/>
      <c r="C497" s="923"/>
      <c r="D497" s="225" t="s">
        <v>45</v>
      </c>
      <c r="E497" s="226"/>
      <c r="F497" s="209"/>
      <c r="G497" s="209"/>
      <c r="H497" s="209"/>
      <c r="I497" s="209"/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663"/>
      <c r="X497" s="650"/>
      <c r="Y497" s="650"/>
      <c r="Z497" s="650"/>
      <c r="AA497" s="650"/>
      <c r="AB497" s="650"/>
      <c r="AC497" s="650"/>
      <c r="AD497" s="650"/>
      <c r="AE497" s="650"/>
      <c r="AF497" s="668"/>
      <c r="AG497" s="214"/>
      <c r="AH497" s="214"/>
      <c r="AI497" s="214"/>
      <c r="AJ497" s="350"/>
      <c r="AK497" s="350"/>
      <c r="AL497" s="350"/>
      <c r="AM497" s="350"/>
      <c r="AN497" s="350"/>
      <c r="AO497" s="350"/>
      <c r="AP497" s="350"/>
      <c r="AQ497" s="350"/>
      <c r="AR497" s="350"/>
      <c r="AS497" s="350"/>
      <c r="AT497" s="350"/>
      <c r="AU497" s="350"/>
      <c r="AV497" s="350"/>
      <c r="AW497" s="350"/>
      <c r="AX497" s="350"/>
      <c r="AY497" s="350"/>
      <c r="AZ497" s="350"/>
      <c r="BA497" s="350"/>
      <c r="BB497" s="350"/>
      <c r="BC497" s="350"/>
    </row>
    <row r="498" spans="1:55" s="37" customFormat="1" ht="13.5" customHeight="1" x14ac:dyDescent="0.4">
      <c r="A498" s="47"/>
      <c r="B498" s="923"/>
      <c r="C498" s="923"/>
      <c r="D498" s="225" t="s">
        <v>45</v>
      </c>
      <c r="E498" s="226"/>
      <c r="F498" s="209"/>
      <c r="G498" s="209"/>
      <c r="H498" s="209"/>
      <c r="I498" s="209"/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663"/>
      <c r="X498" s="650"/>
      <c r="Y498" s="650"/>
      <c r="Z498" s="650"/>
      <c r="AA498" s="650"/>
      <c r="AB498" s="650"/>
      <c r="AC498" s="650"/>
      <c r="AD498" s="650"/>
      <c r="AE498" s="650"/>
      <c r="AF498" s="668"/>
      <c r="AG498" s="214"/>
      <c r="AH498" s="214"/>
      <c r="AI498" s="214"/>
      <c r="AJ498" s="350"/>
      <c r="AK498" s="350"/>
      <c r="AL498" s="350"/>
      <c r="AM498" s="350"/>
      <c r="AN498" s="350"/>
      <c r="AO498" s="350"/>
      <c r="AP498" s="350"/>
      <c r="AQ498" s="350"/>
      <c r="AR498" s="350"/>
      <c r="AS498" s="350"/>
      <c r="AT498" s="350"/>
      <c r="AU498" s="350"/>
      <c r="AV498" s="350"/>
      <c r="AW498" s="350"/>
      <c r="AX498" s="350"/>
      <c r="AY498" s="350"/>
      <c r="AZ498" s="350"/>
      <c r="BA498" s="350"/>
      <c r="BB498" s="350"/>
      <c r="BC498" s="350"/>
    </row>
    <row r="499" spans="1:55" s="37" customFormat="1" ht="13.5" customHeight="1" x14ac:dyDescent="0.4">
      <c r="A499" s="47"/>
      <c r="B499" s="923"/>
      <c r="C499" s="923"/>
      <c r="D499" s="225" t="s">
        <v>45</v>
      </c>
      <c r="E499" s="226"/>
      <c r="F499" s="209"/>
      <c r="G499" s="209"/>
      <c r="H499" s="209"/>
      <c r="I499" s="209"/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663"/>
      <c r="X499" s="650"/>
      <c r="Y499" s="650"/>
      <c r="Z499" s="650"/>
      <c r="AA499" s="650"/>
      <c r="AB499" s="650"/>
      <c r="AC499" s="650"/>
      <c r="AD499" s="650"/>
      <c r="AE499" s="650"/>
      <c r="AF499" s="668"/>
      <c r="AG499" s="214"/>
      <c r="AH499" s="214"/>
      <c r="AI499" s="214"/>
      <c r="AJ499" s="350"/>
      <c r="AK499" s="350"/>
      <c r="AL499" s="350"/>
      <c r="AM499" s="350"/>
      <c r="AN499" s="350"/>
      <c r="AO499" s="350"/>
      <c r="AP499" s="350"/>
      <c r="AQ499" s="350"/>
      <c r="AR499" s="350"/>
      <c r="AS499" s="350"/>
      <c r="AT499" s="350"/>
      <c r="AU499" s="350"/>
      <c r="AV499" s="350"/>
      <c r="AW499" s="350"/>
      <c r="AX499" s="350"/>
      <c r="AY499" s="350"/>
      <c r="AZ499" s="350"/>
      <c r="BA499" s="350"/>
      <c r="BB499" s="350"/>
      <c r="BC499" s="350"/>
    </row>
    <row r="500" spans="1:55" s="37" customFormat="1" ht="13.5" customHeight="1" x14ac:dyDescent="0.4">
      <c r="A500" s="47"/>
      <c r="B500" s="923"/>
      <c r="C500" s="923"/>
      <c r="D500" s="225" t="s">
        <v>45</v>
      </c>
      <c r="E500" s="226"/>
      <c r="F500" s="209"/>
      <c r="G500" s="209"/>
      <c r="H500" s="209"/>
      <c r="I500" s="209"/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663"/>
      <c r="X500" s="650"/>
      <c r="Y500" s="650"/>
      <c r="Z500" s="650"/>
      <c r="AA500" s="650"/>
      <c r="AB500" s="650"/>
      <c r="AC500" s="650"/>
      <c r="AD500" s="650"/>
      <c r="AE500" s="650"/>
      <c r="AF500" s="668"/>
      <c r="AG500" s="214"/>
      <c r="AH500" s="214"/>
      <c r="AI500" s="214"/>
      <c r="AJ500" s="350"/>
      <c r="AK500" s="350"/>
      <c r="AL500" s="350"/>
      <c r="AM500" s="350"/>
      <c r="AN500" s="350"/>
      <c r="AO500" s="350"/>
      <c r="AP500" s="350"/>
      <c r="AQ500" s="350"/>
      <c r="AR500" s="350"/>
      <c r="AS500" s="350"/>
      <c r="AT500" s="350"/>
      <c r="AU500" s="350"/>
      <c r="AV500" s="350"/>
      <c r="AW500" s="350"/>
      <c r="AX500" s="350"/>
      <c r="AY500" s="350"/>
      <c r="AZ500" s="350"/>
      <c r="BA500" s="350"/>
      <c r="BB500" s="350"/>
      <c r="BC500" s="350"/>
    </row>
    <row r="501" spans="1:55" s="37" customFormat="1" ht="13.5" customHeight="1" x14ac:dyDescent="0.4">
      <c r="A501" s="47"/>
      <c r="B501" s="923"/>
      <c r="C501" s="923"/>
      <c r="D501" s="225" t="s">
        <v>45</v>
      </c>
      <c r="E501" s="226"/>
      <c r="F501" s="209"/>
      <c r="G501" s="209"/>
      <c r="H501" s="209"/>
      <c r="I501" s="209"/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663"/>
      <c r="X501" s="650"/>
      <c r="Y501" s="650"/>
      <c r="Z501" s="650"/>
      <c r="AA501" s="650"/>
      <c r="AB501" s="650"/>
      <c r="AC501" s="650"/>
      <c r="AD501" s="650"/>
      <c r="AE501" s="650"/>
      <c r="AF501" s="668"/>
      <c r="AG501" s="214"/>
      <c r="AH501" s="214"/>
      <c r="AI501" s="214"/>
      <c r="AJ501" s="350"/>
      <c r="AK501" s="350"/>
      <c r="AL501" s="350"/>
      <c r="AM501" s="350"/>
      <c r="AN501" s="350"/>
      <c r="AO501" s="350"/>
      <c r="AP501" s="350"/>
      <c r="AQ501" s="350"/>
      <c r="AR501" s="350"/>
      <c r="AS501" s="350"/>
      <c r="AT501" s="350"/>
      <c r="AU501" s="350"/>
      <c r="AV501" s="350"/>
      <c r="AW501" s="350"/>
      <c r="AX501" s="350"/>
      <c r="AY501" s="350"/>
      <c r="AZ501" s="350"/>
      <c r="BA501" s="350"/>
      <c r="BB501" s="350"/>
      <c r="BC501" s="350"/>
    </row>
    <row r="502" spans="1:55" s="37" customFormat="1" ht="13.5" customHeight="1" x14ac:dyDescent="0.4">
      <c r="A502" s="47"/>
      <c r="B502" s="923"/>
      <c r="C502" s="923"/>
      <c r="D502" s="225" t="s">
        <v>45</v>
      </c>
      <c r="E502" s="226"/>
      <c r="F502" s="209"/>
      <c r="G502" s="209"/>
      <c r="H502" s="209"/>
      <c r="I502" s="209"/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663"/>
      <c r="X502" s="650"/>
      <c r="Y502" s="650"/>
      <c r="Z502" s="650"/>
      <c r="AA502" s="650"/>
      <c r="AB502" s="650"/>
      <c r="AC502" s="650"/>
      <c r="AD502" s="650"/>
      <c r="AE502" s="650"/>
      <c r="AF502" s="668"/>
      <c r="AG502" s="214"/>
      <c r="AH502" s="214"/>
      <c r="AI502" s="214"/>
      <c r="AJ502" s="350"/>
      <c r="AK502" s="350"/>
      <c r="AL502" s="350"/>
      <c r="AM502" s="350"/>
      <c r="AN502" s="350"/>
      <c r="AO502" s="350"/>
      <c r="AP502" s="350"/>
      <c r="AQ502" s="350"/>
      <c r="AR502" s="350"/>
      <c r="AS502" s="350"/>
      <c r="AT502" s="350"/>
      <c r="AU502" s="350"/>
      <c r="AV502" s="350"/>
      <c r="AW502" s="350"/>
      <c r="AX502" s="350"/>
      <c r="AY502" s="350"/>
      <c r="AZ502" s="350"/>
      <c r="BA502" s="350"/>
      <c r="BB502" s="350"/>
      <c r="BC502" s="350"/>
    </row>
    <row r="503" spans="1:55" s="37" customFormat="1" ht="13.5" customHeight="1" x14ac:dyDescent="0.4">
      <c r="A503" s="47"/>
      <c r="B503" s="923"/>
      <c r="C503" s="923"/>
      <c r="D503" s="225" t="s">
        <v>45</v>
      </c>
      <c r="E503" s="226"/>
      <c r="F503" s="209"/>
      <c r="G503" s="209"/>
      <c r="H503" s="209"/>
      <c r="I503" s="209"/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663"/>
      <c r="X503" s="650"/>
      <c r="Y503" s="650"/>
      <c r="Z503" s="650"/>
      <c r="AA503" s="650"/>
      <c r="AB503" s="650"/>
      <c r="AC503" s="650"/>
      <c r="AD503" s="650"/>
      <c r="AE503" s="650"/>
      <c r="AF503" s="668"/>
      <c r="AG503" s="214"/>
      <c r="AH503" s="214"/>
      <c r="AI503" s="214"/>
      <c r="AJ503" s="350"/>
      <c r="AK503" s="350"/>
      <c r="AL503" s="350"/>
      <c r="AM503" s="350"/>
      <c r="AN503" s="350"/>
      <c r="AO503" s="350"/>
      <c r="AP503" s="350"/>
      <c r="AQ503" s="350"/>
      <c r="AR503" s="350"/>
      <c r="AS503" s="350"/>
      <c r="AT503" s="350"/>
      <c r="AU503" s="350"/>
      <c r="AV503" s="350"/>
      <c r="AW503" s="350"/>
      <c r="AX503" s="350"/>
      <c r="AY503" s="350"/>
      <c r="AZ503" s="350"/>
      <c r="BA503" s="350"/>
      <c r="BB503" s="350"/>
      <c r="BC503" s="350"/>
    </row>
    <row r="504" spans="1:55" s="37" customFormat="1" ht="13.5" customHeight="1" x14ac:dyDescent="0.4">
      <c r="A504" s="47"/>
      <c r="B504" s="923"/>
      <c r="C504" s="923"/>
      <c r="D504" s="225" t="s">
        <v>45</v>
      </c>
      <c r="E504" s="226"/>
      <c r="F504" s="209"/>
      <c r="G504" s="209"/>
      <c r="H504" s="209"/>
      <c r="I504" s="209"/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663"/>
      <c r="X504" s="650"/>
      <c r="Y504" s="650"/>
      <c r="Z504" s="650"/>
      <c r="AA504" s="650"/>
      <c r="AB504" s="650"/>
      <c r="AC504" s="650"/>
      <c r="AD504" s="650"/>
      <c r="AE504" s="650"/>
      <c r="AF504" s="668"/>
      <c r="AG504" s="214"/>
      <c r="AH504" s="214"/>
      <c r="AI504" s="214"/>
      <c r="AJ504" s="350"/>
      <c r="AK504" s="350"/>
      <c r="AL504" s="350"/>
      <c r="AM504" s="350"/>
      <c r="AN504" s="350"/>
      <c r="AO504" s="350"/>
      <c r="AP504" s="350"/>
      <c r="AQ504" s="350"/>
      <c r="AR504" s="350"/>
      <c r="AS504" s="350"/>
      <c r="AT504" s="350"/>
      <c r="AU504" s="350"/>
      <c r="AV504" s="350"/>
      <c r="AW504" s="350"/>
      <c r="AX504" s="350"/>
      <c r="AY504" s="350"/>
      <c r="AZ504" s="350"/>
      <c r="BA504" s="350"/>
      <c r="BB504" s="350"/>
      <c r="BC504" s="350"/>
    </row>
    <row r="505" spans="1:55" s="37" customFormat="1" ht="13.5" customHeight="1" x14ac:dyDescent="0.4">
      <c r="A505" s="47"/>
      <c r="B505" s="923"/>
      <c r="C505" s="923"/>
      <c r="D505" s="225" t="s">
        <v>45</v>
      </c>
      <c r="E505" s="226"/>
      <c r="F505" s="209"/>
      <c r="G505" s="209"/>
      <c r="H505" s="209"/>
      <c r="I505" s="209"/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663"/>
      <c r="X505" s="650"/>
      <c r="Y505" s="650"/>
      <c r="Z505" s="650"/>
      <c r="AA505" s="650"/>
      <c r="AB505" s="650"/>
      <c r="AC505" s="650"/>
      <c r="AD505" s="650"/>
      <c r="AE505" s="650"/>
      <c r="AF505" s="668"/>
      <c r="AG505" s="214"/>
      <c r="AH505" s="214"/>
      <c r="AI505" s="214"/>
      <c r="AJ505" s="350"/>
      <c r="AK505" s="350"/>
      <c r="AL505" s="350"/>
      <c r="AM505" s="350"/>
      <c r="AN505" s="350"/>
      <c r="AO505" s="350"/>
      <c r="AP505" s="350"/>
      <c r="AQ505" s="350"/>
      <c r="AR505" s="350"/>
      <c r="AS505" s="350"/>
      <c r="AT505" s="350"/>
      <c r="AU505" s="350"/>
      <c r="AV505" s="350"/>
      <c r="AW505" s="350"/>
      <c r="AX505" s="350"/>
      <c r="AY505" s="350"/>
      <c r="AZ505" s="350"/>
      <c r="BA505" s="350"/>
      <c r="BB505" s="350"/>
      <c r="BC505" s="350"/>
    </row>
    <row r="506" spans="1:55" s="37" customFormat="1" ht="13.5" customHeight="1" x14ac:dyDescent="0.4">
      <c r="A506" s="47"/>
      <c r="B506" s="923"/>
      <c r="C506" s="923"/>
      <c r="D506" s="225" t="s">
        <v>45</v>
      </c>
      <c r="E506" s="226"/>
      <c r="F506" s="209"/>
      <c r="G506" s="209"/>
      <c r="H506" s="209"/>
      <c r="I506" s="209"/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663"/>
      <c r="X506" s="650"/>
      <c r="Y506" s="650"/>
      <c r="Z506" s="650"/>
      <c r="AA506" s="650"/>
      <c r="AB506" s="650"/>
      <c r="AC506" s="650"/>
      <c r="AD506" s="650"/>
      <c r="AE506" s="650"/>
      <c r="AF506" s="668"/>
      <c r="AG506" s="214"/>
      <c r="AH506" s="214"/>
      <c r="AI506" s="214"/>
      <c r="AJ506" s="350"/>
      <c r="AK506" s="350"/>
      <c r="AL506" s="350"/>
      <c r="AM506" s="350"/>
      <c r="AN506" s="350"/>
      <c r="AO506" s="350"/>
      <c r="AP506" s="350"/>
      <c r="AQ506" s="350"/>
      <c r="AR506" s="350"/>
      <c r="AS506" s="350"/>
      <c r="AT506" s="350"/>
      <c r="AU506" s="350"/>
      <c r="AV506" s="350"/>
      <c r="AW506" s="350"/>
      <c r="AX506" s="350"/>
      <c r="AY506" s="350"/>
      <c r="AZ506" s="350"/>
      <c r="BA506" s="350"/>
      <c r="BB506" s="350"/>
      <c r="BC506" s="350"/>
    </row>
    <row r="507" spans="1:55" s="37" customFormat="1" ht="13.5" customHeight="1" x14ac:dyDescent="0.4">
      <c r="A507" s="47"/>
      <c r="B507" s="923"/>
      <c r="C507" s="923"/>
      <c r="D507" s="225" t="s">
        <v>45</v>
      </c>
      <c r="E507" s="226"/>
      <c r="F507" s="209"/>
      <c r="G507" s="209"/>
      <c r="H507" s="209"/>
      <c r="I507" s="209"/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663"/>
      <c r="X507" s="650"/>
      <c r="Y507" s="650"/>
      <c r="Z507" s="650"/>
      <c r="AA507" s="650"/>
      <c r="AB507" s="650"/>
      <c r="AC507" s="650"/>
      <c r="AD507" s="650"/>
      <c r="AE507" s="650"/>
      <c r="AF507" s="668"/>
      <c r="AG507" s="214"/>
      <c r="AH507" s="214"/>
      <c r="AI507" s="214"/>
      <c r="AJ507" s="350"/>
      <c r="AK507" s="350"/>
      <c r="AL507" s="350"/>
      <c r="AM507" s="350"/>
      <c r="AN507" s="350"/>
      <c r="AO507" s="350"/>
      <c r="AP507" s="350"/>
      <c r="AQ507" s="350"/>
      <c r="AR507" s="350"/>
      <c r="AS507" s="350"/>
      <c r="AT507" s="350"/>
      <c r="AU507" s="350"/>
      <c r="AV507" s="350"/>
      <c r="AW507" s="350"/>
      <c r="AX507" s="350"/>
      <c r="AY507" s="350"/>
      <c r="AZ507" s="350"/>
      <c r="BA507" s="350"/>
      <c r="BB507" s="350"/>
      <c r="BC507" s="350"/>
    </row>
    <row r="508" spans="1:55" s="37" customFormat="1" ht="13.5" customHeight="1" x14ac:dyDescent="0.4">
      <c r="A508" s="47"/>
      <c r="B508" s="923"/>
      <c r="C508" s="923"/>
      <c r="D508" s="225"/>
      <c r="E508" s="226"/>
      <c r="F508" s="209"/>
      <c r="G508" s="209"/>
      <c r="H508" s="209"/>
      <c r="I508" s="209"/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663"/>
      <c r="X508" s="650"/>
      <c r="Y508" s="650"/>
      <c r="Z508" s="650"/>
      <c r="AA508" s="650"/>
      <c r="AB508" s="650"/>
      <c r="AC508" s="650"/>
      <c r="AD508" s="650"/>
      <c r="AE508" s="650"/>
      <c r="AF508" s="668"/>
      <c r="AG508" s="214"/>
      <c r="AH508" s="214"/>
      <c r="AI508" s="214"/>
      <c r="AJ508" s="350"/>
      <c r="AK508" s="350"/>
      <c r="AL508" s="350"/>
      <c r="AM508" s="350"/>
      <c r="AN508" s="350"/>
      <c r="AO508" s="350"/>
      <c r="AP508" s="350"/>
      <c r="AQ508" s="350"/>
      <c r="AR508" s="350"/>
      <c r="AS508" s="350"/>
      <c r="AT508" s="350"/>
      <c r="AU508" s="350"/>
      <c r="AV508" s="350"/>
      <c r="AW508" s="350"/>
      <c r="AX508" s="350"/>
      <c r="AY508" s="350"/>
      <c r="AZ508" s="350"/>
      <c r="BA508" s="350"/>
      <c r="BB508" s="350"/>
      <c r="BC508" s="350"/>
    </row>
    <row r="509" spans="1:55" s="37" customFormat="1" ht="13.5" customHeight="1" x14ac:dyDescent="0.4">
      <c r="A509" s="47"/>
      <c r="B509" s="923"/>
      <c r="C509" s="923"/>
      <c r="D509" s="225"/>
      <c r="E509" s="226"/>
      <c r="F509" s="209"/>
      <c r="G509" s="209"/>
      <c r="H509" s="209"/>
      <c r="I509" s="209"/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663"/>
      <c r="X509" s="650"/>
      <c r="Y509" s="650"/>
      <c r="Z509" s="650"/>
      <c r="AA509" s="650"/>
      <c r="AB509" s="650"/>
      <c r="AC509" s="650"/>
      <c r="AD509" s="650"/>
      <c r="AE509" s="650"/>
      <c r="AF509" s="668"/>
      <c r="AG509" s="214"/>
      <c r="AH509" s="214"/>
      <c r="AI509" s="214"/>
      <c r="AJ509" s="350"/>
      <c r="AK509" s="350"/>
      <c r="AL509" s="350"/>
      <c r="AM509" s="350"/>
      <c r="AN509" s="350"/>
      <c r="AO509" s="350"/>
      <c r="AP509" s="350"/>
      <c r="AQ509" s="350"/>
      <c r="AR509" s="350"/>
      <c r="AS509" s="350"/>
      <c r="AT509" s="350"/>
      <c r="AU509" s="350"/>
      <c r="AV509" s="350"/>
      <c r="AW509" s="350"/>
      <c r="AX509" s="350"/>
      <c r="AY509" s="350"/>
      <c r="AZ509" s="350"/>
      <c r="BA509" s="350"/>
      <c r="BB509" s="350"/>
      <c r="BC509" s="350"/>
    </row>
    <row r="510" spans="1:55" s="1072" customFormat="1" ht="27" customHeight="1" x14ac:dyDescent="0.4">
      <c r="A510" s="1071"/>
      <c r="B510" s="1071"/>
      <c r="C510" s="1071"/>
      <c r="E510" s="1073" t="str">
        <f>$E$49</f>
        <v>SÖGULEG LOSUN</v>
      </c>
      <c r="F510" s="1074"/>
      <c r="G510" s="1074"/>
      <c r="H510" s="1074"/>
      <c r="I510" s="1074"/>
      <c r="J510" s="1074"/>
      <c r="K510" s="1074"/>
      <c r="L510" s="1074"/>
      <c r="M510" s="1074"/>
      <c r="N510" s="1074"/>
      <c r="O510" s="1074"/>
      <c r="P510" s="1074"/>
      <c r="Q510" s="1074"/>
      <c r="R510" s="1074"/>
      <c r="S510" s="1074"/>
      <c r="T510" s="1074"/>
      <c r="U510" s="1074"/>
      <c r="V510" s="1074"/>
      <c r="W510" s="1074"/>
      <c r="X510" s="1074"/>
      <c r="Y510" s="1074"/>
      <c r="Z510" s="1074"/>
      <c r="AA510" s="1074"/>
      <c r="AB510" s="1074"/>
      <c r="AC510" s="1074"/>
      <c r="AD510" s="1074"/>
      <c r="AE510" s="1074"/>
      <c r="AF510" s="1075"/>
      <c r="AI510" s="1073" t="str">
        <f>$AI$49</f>
        <v>HISTORICAL EMISSIONS</v>
      </c>
      <c r="AJ510" s="1074"/>
      <c r="AK510" s="1074"/>
      <c r="AL510" s="1074"/>
      <c r="AM510" s="1074"/>
      <c r="AN510" s="1074"/>
      <c r="AO510" s="1074"/>
      <c r="AP510" s="1074"/>
      <c r="AQ510" s="1074"/>
      <c r="AR510" s="1074"/>
      <c r="AS510" s="1074"/>
      <c r="AT510" s="1074"/>
      <c r="AU510" s="1074"/>
      <c r="AV510" s="1074"/>
      <c r="AW510" s="1074"/>
      <c r="AX510" s="1074"/>
      <c r="AY510" s="1074"/>
      <c r="AZ510" s="1074"/>
      <c r="BA510" s="1074"/>
      <c r="BB510" s="1074"/>
      <c r="BC510" s="1074"/>
    </row>
    <row r="511" spans="1:55" s="37" customFormat="1" x14ac:dyDescent="0.4">
      <c r="A511" s="47"/>
      <c r="B511" s="920"/>
      <c r="C511" s="920"/>
      <c r="D511" s="225" t="s">
        <v>45</v>
      </c>
      <c r="F511" s="350"/>
      <c r="G511" s="350"/>
      <c r="H511" s="221"/>
      <c r="I511" s="350"/>
      <c r="J511" s="350"/>
      <c r="K511" s="350"/>
      <c r="L511" s="350"/>
      <c r="M511" s="350"/>
      <c r="N511" s="350"/>
      <c r="O511" s="350"/>
      <c r="P511" s="350"/>
      <c r="Q511" s="350"/>
      <c r="R511" s="350"/>
      <c r="S511" s="350"/>
      <c r="T511" s="350"/>
      <c r="U511" s="350"/>
      <c r="V511" s="350"/>
      <c r="W511" s="350"/>
      <c r="X511" s="350"/>
      <c r="Y511" s="350"/>
      <c r="Z511" s="350"/>
      <c r="AA511" s="350"/>
      <c r="AB511" s="350"/>
      <c r="AC511" s="350"/>
      <c r="AD511" s="350"/>
      <c r="AE511" s="350"/>
      <c r="AF511" s="664"/>
      <c r="AJ511" s="350"/>
      <c r="AK511" s="350"/>
      <c r="AL511" s="350"/>
      <c r="AM511" s="350"/>
      <c r="AN511" s="350"/>
      <c r="AO511" s="350"/>
      <c r="AP511" s="350"/>
      <c r="AQ511" s="350"/>
      <c r="AR511" s="350"/>
      <c r="AS511" s="350"/>
      <c r="AT511" s="350"/>
      <c r="AU511" s="350"/>
      <c r="AV511" s="350"/>
      <c r="AW511" s="350"/>
      <c r="AX511" s="350"/>
      <c r="AY511" s="350"/>
      <c r="AZ511" s="350"/>
      <c r="BA511" s="350"/>
      <c r="BB511" s="350"/>
      <c r="BC511" s="350"/>
    </row>
    <row r="512" spans="1:55" s="37" customFormat="1" x14ac:dyDescent="0.4">
      <c r="A512" s="47"/>
      <c r="B512" s="920"/>
      <c r="C512" s="920"/>
      <c r="D512" s="225" t="s">
        <v>45</v>
      </c>
      <c r="F512" s="350"/>
      <c r="G512" s="350"/>
      <c r="H512" s="221"/>
      <c r="I512" s="350"/>
      <c r="J512" s="350"/>
      <c r="K512" s="350"/>
      <c r="L512" s="350"/>
      <c r="M512" s="350"/>
      <c r="N512" s="674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/>
      <c r="Z512" s="350"/>
      <c r="AA512" s="350"/>
      <c r="AB512" s="350"/>
      <c r="AC512" s="350"/>
      <c r="AD512" s="350"/>
      <c r="AE512" s="350"/>
      <c r="AF512" s="664"/>
      <c r="AJ512" s="350"/>
      <c r="AK512" s="350"/>
      <c r="AL512" s="350"/>
      <c r="AM512" s="350"/>
      <c r="AN512" s="350"/>
      <c r="AO512" s="350"/>
      <c r="AP512" s="350"/>
      <c r="AQ512" s="350"/>
      <c r="AR512" s="350"/>
      <c r="AS512" s="350"/>
      <c r="AT512" s="350"/>
      <c r="AU512" s="350"/>
      <c r="AV512" s="350"/>
      <c r="AW512" s="350"/>
      <c r="AX512" s="350"/>
      <c r="AY512" s="350"/>
      <c r="AZ512" s="350"/>
      <c r="BA512" s="350"/>
      <c r="BB512" s="350"/>
      <c r="BC512" s="350"/>
    </row>
    <row r="513" spans="1:55" s="37" customFormat="1" x14ac:dyDescent="0.4">
      <c r="A513" s="47"/>
      <c r="B513" s="920"/>
      <c r="C513" s="920"/>
      <c r="D513" s="225" t="s">
        <v>45</v>
      </c>
      <c r="F513" s="350"/>
      <c r="G513" s="350"/>
      <c r="H513" s="221"/>
      <c r="I513" s="350"/>
      <c r="J513" s="350"/>
      <c r="K513" s="35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/>
      <c r="Z513" s="350"/>
      <c r="AA513" s="350"/>
      <c r="AB513" s="350"/>
      <c r="AC513" s="350"/>
      <c r="AD513" s="350"/>
      <c r="AE513" s="350"/>
      <c r="AF513" s="664"/>
      <c r="AJ513" s="350"/>
      <c r="AK513" s="350"/>
      <c r="AL513" s="350"/>
      <c r="AM513" s="350"/>
      <c r="AN513" s="350"/>
      <c r="AO513" s="350"/>
      <c r="AP513" s="350"/>
      <c r="AQ513" s="350"/>
      <c r="AR513" s="350"/>
      <c r="AS513" s="350"/>
      <c r="AT513" s="350"/>
      <c r="AU513" s="350"/>
      <c r="AV513" s="350"/>
      <c r="AW513" s="350"/>
      <c r="AX513" s="350"/>
      <c r="AY513" s="350"/>
      <c r="AZ513" s="350"/>
      <c r="BA513" s="350"/>
      <c r="BB513" s="350"/>
      <c r="BC513" s="350"/>
    </row>
    <row r="514" spans="1:55" s="37" customFormat="1" x14ac:dyDescent="0.4">
      <c r="A514" s="47"/>
      <c r="B514" s="920"/>
      <c r="C514" s="920"/>
      <c r="D514" s="225" t="s">
        <v>45</v>
      </c>
      <c r="F514" s="350"/>
      <c r="G514" s="350"/>
      <c r="H514" s="221"/>
      <c r="I514" s="350"/>
      <c r="J514" s="350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  <c r="AA514" s="350"/>
      <c r="AB514" s="350"/>
      <c r="AC514" s="350"/>
      <c r="AD514" s="350"/>
      <c r="AE514" s="350"/>
      <c r="AF514" s="664"/>
      <c r="AJ514" s="350"/>
      <c r="AK514" s="350"/>
      <c r="AL514" s="350"/>
      <c r="AM514" s="350"/>
      <c r="AN514" s="350"/>
      <c r="AO514" s="350"/>
      <c r="AP514" s="350"/>
      <c r="AQ514" s="350"/>
      <c r="AR514" s="350"/>
      <c r="AS514" s="350"/>
      <c r="AT514" s="350"/>
      <c r="AU514" s="350"/>
      <c r="AV514" s="350"/>
      <c r="AW514" s="350"/>
      <c r="AX514" s="350"/>
      <c r="AY514" s="350"/>
      <c r="AZ514" s="350"/>
      <c r="BA514" s="350"/>
      <c r="BB514" s="350"/>
      <c r="BC514" s="350"/>
    </row>
    <row r="515" spans="1:55" s="37" customFormat="1" x14ac:dyDescent="0.4">
      <c r="A515" s="47"/>
      <c r="B515" s="920"/>
      <c r="C515" s="920"/>
      <c r="D515" s="225" t="s">
        <v>45</v>
      </c>
      <c r="F515" s="350"/>
      <c r="G515" s="350"/>
      <c r="H515" s="221"/>
      <c r="I515" s="350"/>
      <c r="J515" s="350"/>
      <c r="K515" s="350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/>
      <c r="Z515" s="350"/>
      <c r="AA515" s="350"/>
      <c r="AB515" s="350"/>
      <c r="AC515" s="350"/>
      <c r="AD515" s="350"/>
      <c r="AE515" s="350"/>
      <c r="AF515" s="664"/>
      <c r="AJ515" s="350"/>
      <c r="AK515" s="350"/>
      <c r="AL515" s="350"/>
      <c r="AM515" s="350"/>
      <c r="AN515" s="350"/>
      <c r="AO515" s="350"/>
      <c r="AP515" s="350"/>
      <c r="AQ515" s="350"/>
      <c r="AR515" s="350"/>
      <c r="AS515" s="350"/>
      <c r="AT515" s="350"/>
      <c r="AU515" s="350"/>
      <c r="AV515" s="350"/>
      <c r="AW515" s="350"/>
      <c r="AX515" s="350"/>
      <c r="AY515" s="350"/>
      <c r="AZ515" s="350"/>
      <c r="BA515" s="350"/>
      <c r="BB515" s="350"/>
      <c r="BC515" s="350"/>
    </row>
    <row r="516" spans="1:55" s="37" customFormat="1" x14ac:dyDescent="0.4">
      <c r="A516" s="47"/>
      <c r="B516" s="920"/>
      <c r="C516" s="920"/>
      <c r="D516" s="225" t="s">
        <v>45</v>
      </c>
      <c r="F516" s="350"/>
      <c r="G516" s="350"/>
      <c r="H516" s="221"/>
      <c r="I516" s="350"/>
      <c r="J516" s="350"/>
      <c r="K516" s="350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  <c r="AA516" s="350"/>
      <c r="AB516" s="350"/>
      <c r="AC516" s="350"/>
      <c r="AD516" s="350"/>
      <c r="AE516" s="350"/>
      <c r="AF516" s="664"/>
      <c r="AJ516" s="350"/>
      <c r="AK516" s="350"/>
      <c r="AL516" s="350"/>
      <c r="AM516" s="350"/>
      <c r="AN516" s="350"/>
      <c r="AO516" s="350"/>
      <c r="AP516" s="350"/>
      <c r="AQ516" s="350"/>
      <c r="AR516" s="350"/>
      <c r="AS516" s="350"/>
      <c r="AT516" s="350"/>
      <c r="AU516" s="350"/>
      <c r="AV516" s="350"/>
      <c r="AW516" s="350"/>
      <c r="AX516" s="350"/>
      <c r="AY516" s="350"/>
      <c r="AZ516" s="350"/>
      <c r="BA516" s="350"/>
      <c r="BB516" s="350"/>
      <c r="BC516" s="350"/>
    </row>
    <row r="517" spans="1:55" s="37" customFormat="1" x14ac:dyDescent="0.4">
      <c r="A517" s="47"/>
      <c r="B517" s="920"/>
      <c r="C517" s="920"/>
      <c r="D517" s="225" t="s">
        <v>45</v>
      </c>
      <c r="F517" s="350"/>
      <c r="G517" s="350"/>
      <c r="H517" s="221"/>
      <c r="I517" s="350"/>
      <c r="J517" s="350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  <c r="AA517" s="350"/>
      <c r="AB517" s="350"/>
      <c r="AC517" s="350"/>
      <c r="AD517" s="350"/>
      <c r="AE517" s="350"/>
      <c r="AF517" s="664"/>
      <c r="AJ517" s="350"/>
      <c r="AK517" s="350"/>
      <c r="AL517" s="350"/>
      <c r="AM517" s="350"/>
      <c r="AN517" s="350"/>
      <c r="AO517" s="350"/>
      <c r="AP517" s="350"/>
      <c r="AQ517" s="350"/>
      <c r="AR517" s="350"/>
      <c r="AS517" s="350"/>
      <c r="AT517" s="350"/>
      <c r="AU517" s="350"/>
      <c r="AV517" s="350"/>
      <c r="AW517" s="350"/>
      <c r="AX517" s="350"/>
      <c r="AY517" s="350"/>
      <c r="AZ517" s="350"/>
      <c r="BA517" s="350"/>
      <c r="BB517" s="350"/>
      <c r="BC517" s="350"/>
    </row>
    <row r="518" spans="1:55" s="37" customFormat="1" x14ac:dyDescent="0.4">
      <c r="A518" s="47"/>
      <c r="B518" s="920"/>
      <c r="C518" s="920"/>
      <c r="D518" s="225" t="s">
        <v>45</v>
      </c>
      <c r="F518" s="350"/>
      <c r="G518" s="350"/>
      <c r="H518" s="221"/>
      <c r="I518" s="350"/>
      <c r="J518" s="350"/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  <c r="AA518" s="350"/>
      <c r="AB518" s="350"/>
      <c r="AC518" s="350"/>
      <c r="AD518" s="350"/>
      <c r="AE518" s="350"/>
      <c r="AF518" s="664"/>
      <c r="AJ518" s="350"/>
      <c r="AK518" s="350"/>
      <c r="AL518" s="350"/>
      <c r="AM518" s="350"/>
      <c r="AN518" s="350"/>
      <c r="AO518" s="350"/>
      <c r="AP518" s="350"/>
      <c r="AQ518" s="350"/>
      <c r="AR518" s="350"/>
      <c r="AS518" s="350"/>
      <c r="AT518" s="350"/>
      <c r="AU518" s="350"/>
      <c r="AV518" s="350"/>
      <c r="AW518" s="350"/>
      <c r="AX518" s="350"/>
      <c r="AY518" s="350"/>
      <c r="AZ518" s="350"/>
      <c r="BA518" s="350"/>
      <c r="BB518" s="350"/>
      <c r="BC518" s="350"/>
    </row>
    <row r="519" spans="1:55" s="37" customFormat="1" x14ac:dyDescent="0.4">
      <c r="A519" s="47"/>
      <c r="B519" s="920"/>
      <c r="C519" s="920"/>
      <c r="D519" s="225" t="s">
        <v>45</v>
      </c>
      <c r="F519" s="350"/>
      <c r="G519" s="350"/>
      <c r="H519" s="221"/>
      <c r="I519" s="350"/>
      <c r="J519" s="350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/>
      <c r="Z519" s="350"/>
      <c r="AA519" s="350"/>
      <c r="AB519" s="350"/>
      <c r="AC519" s="350"/>
      <c r="AD519" s="350"/>
      <c r="AE519" s="350"/>
      <c r="AF519" s="664"/>
      <c r="AJ519" s="350"/>
      <c r="AK519" s="350"/>
      <c r="AL519" s="350"/>
      <c r="AM519" s="350"/>
      <c r="AN519" s="350"/>
      <c r="AO519" s="350"/>
      <c r="AP519" s="350"/>
      <c r="AQ519" s="350"/>
      <c r="AR519" s="350"/>
      <c r="AS519" s="350"/>
      <c r="AT519" s="350"/>
      <c r="AU519" s="350"/>
      <c r="AV519" s="350"/>
      <c r="AW519" s="350"/>
      <c r="AX519" s="350"/>
      <c r="AY519" s="350"/>
      <c r="AZ519" s="350"/>
      <c r="BA519" s="350"/>
      <c r="BB519" s="350"/>
      <c r="BC519" s="350"/>
    </row>
    <row r="520" spans="1:55" s="37" customFormat="1" x14ac:dyDescent="0.4">
      <c r="A520" s="47"/>
      <c r="B520" s="920"/>
      <c r="C520" s="920"/>
      <c r="D520" s="225" t="s">
        <v>45</v>
      </c>
      <c r="F520" s="350"/>
      <c r="G520" s="350"/>
      <c r="H520" s="221"/>
      <c r="I520" s="350"/>
      <c r="J520" s="350"/>
      <c r="K520" s="350"/>
      <c r="L520" s="350"/>
      <c r="M520" s="350"/>
      <c r="N520" s="350"/>
      <c r="O520" s="350"/>
      <c r="P520" s="350"/>
      <c r="Q520" s="350"/>
      <c r="R520" s="350"/>
      <c r="S520" s="350"/>
      <c r="T520" s="350"/>
      <c r="U520" s="350"/>
      <c r="V520" s="350"/>
      <c r="W520" s="350"/>
      <c r="X520" s="350"/>
      <c r="Y520" s="350"/>
      <c r="Z520" s="350"/>
      <c r="AA520" s="350"/>
      <c r="AB520" s="350"/>
      <c r="AC520" s="350"/>
      <c r="AD520" s="350"/>
      <c r="AE520" s="350"/>
      <c r="AF520" s="664"/>
      <c r="AJ520" s="350"/>
      <c r="AK520" s="350"/>
      <c r="AL520" s="350"/>
      <c r="AM520" s="350"/>
      <c r="AN520" s="350"/>
      <c r="AO520" s="350"/>
      <c r="AP520" s="350"/>
      <c r="AQ520" s="350"/>
      <c r="AR520" s="350"/>
      <c r="AS520" s="350"/>
      <c r="AT520" s="350"/>
      <c r="AU520" s="350"/>
      <c r="AV520" s="350"/>
      <c r="AW520" s="350"/>
      <c r="AX520" s="350"/>
      <c r="AY520" s="350"/>
      <c r="AZ520" s="350"/>
      <c r="BA520" s="350"/>
      <c r="BB520" s="350"/>
      <c r="BC520" s="350"/>
    </row>
    <row r="521" spans="1:55" s="37" customFormat="1" x14ac:dyDescent="0.4">
      <c r="A521" s="47"/>
      <c r="B521" s="920"/>
      <c r="C521" s="920"/>
      <c r="D521" s="225" t="s">
        <v>45</v>
      </c>
      <c r="F521" s="350"/>
      <c r="G521" s="350"/>
      <c r="H521" s="221"/>
      <c r="I521" s="350"/>
      <c r="J521" s="350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  <c r="AA521" s="350"/>
      <c r="AB521" s="350"/>
      <c r="AC521" s="350"/>
      <c r="AD521" s="350"/>
      <c r="AE521" s="350"/>
      <c r="AF521" s="664"/>
      <c r="AJ521" s="350"/>
      <c r="AK521" s="350"/>
      <c r="AL521" s="350"/>
      <c r="AM521" s="350"/>
      <c r="AN521" s="350"/>
      <c r="AO521" s="350"/>
      <c r="AP521" s="350"/>
      <c r="AQ521" s="350"/>
      <c r="AR521" s="350"/>
      <c r="AS521" s="350"/>
      <c r="AT521" s="350"/>
      <c r="AU521" s="350"/>
      <c r="AV521" s="350"/>
      <c r="AW521" s="350"/>
      <c r="AX521" s="350"/>
      <c r="AY521" s="350"/>
      <c r="AZ521" s="350"/>
      <c r="BA521" s="350"/>
      <c r="BB521" s="350"/>
      <c r="BC521" s="350"/>
    </row>
    <row r="522" spans="1:55" s="37" customFormat="1" x14ac:dyDescent="0.4">
      <c r="A522" s="47"/>
      <c r="B522" s="920"/>
      <c r="C522" s="920"/>
      <c r="D522" s="225" t="s">
        <v>45</v>
      </c>
      <c r="F522" s="350"/>
      <c r="G522" s="350"/>
      <c r="H522" s="221"/>
      <c r="I522" s="350"/>
      <c r="J522" s="350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  <c r="AA522" s="350"/>
      <c r="AB522" s="350"/>
      <c r="AC522" s="350"/>
      <c r="AD522" s="350"/>
      <c r="AE522" s="350"/>
      <c r="AF522" s="664"/>
      <c r="AJ522" s="350"/>
      <c r="AK522" s="350"/>
      <c r="AL522" s="350"/>
      <c r="AM522" s="350"/>
      <c r="AN522" s="350"/>
      <c r="AO522" s="350"/>
      <c r="AP522" s="350"/>
      <c r="AQ522" s="350"/>
      <c r="AR522" s="350"/>
      <c r="AS522" s="350"/>
      <c r="AT522" s="350"/>
      <c r="AU522" s="350"/>
      <c r="AV522" s="350"/>
      <c r="AW522" s="350"/>
      <c r="AX522" s="350"/>
      <c r="AY522" s="350"/>
      <c r="AZ522" s="350"/>
      <c r="BA522" s="350"/>
      <c r="BB522" s="350"/>
      <c r="BC522" s="350"/>
    </row>
    <row r="523" spans="1:55" s="37" customFormat="1" ht="15" customHeight="1" x14ac:dyDescent="0.4">
      <c r="A523" s="47"/>
      <c r="B523" s="920"/>
      <c r="C523" s="920"/>
      <c r="D523" s="225" t="s">
        <v>45</v>
      </c>
      <c r="F523" s="350"/>
      <c r="G523" s="350"/>
      <c r="H523" s="221"/>
      <c r="I523" s="350"/>
      <c r="J523" s="350"/>
      <c r="K523" s="350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  <c r="AA523" s="350"/>
      <c r="AB523" s="350"/>
      <c r="AC523" s="350"/>
      <c r="AD523" s="350"/>
      <c r="AE523" s="350"/>
      <c r="AF523" s="664"/>
      <c r="AJ523" s="350"/>
      <c r="AK523" s="350"/>
      <c r="AL523" s="350"/>
      <c r="AM523" s="350"/>
      <c r="AN523" s="350"/>
      <c r="AO523" s="350"/>
      <c r="AP523" s="350"/>
      <c r="AQ523" s="350"/>
      <c r="AR523" s="350"/>
      <c r="AS523" s="350"/>
      <c r="AT523" s="350"/>
      <c r="AU523" s="350"/>
      <c r="AV523" s="350"/>
      <c r="AW523" s="350"/>
      <c r="AX523" s="350"/>
      <c r="AY523" s="350"/>
      <c r="AZ523" s="350"/>
      <c r="BA523" s="350"/>
      <c r="BB523" s="350"/>
      <c r="BC523" s="350"/>
    </row>
    <row r="524" spans="1:55" s="37" customFormat="1" ht="15" customHeight="1" x14ac:dyDescent="0.4">
      <c r="A524" s="47"/>
      <c r="B524" s="920"/>
      <c r="C524" s="920"/>
      <c r="D524" s="225" t="s">
        <v>45</v>
      </c>
      <c r="F524" s="350"/>
      <c r="G524" s="350"/>
      <c r="H524" s="221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  <c r="AA524" s="350"/>
      <c r="AB524" s="350"/>
      <c r="AC524" s="350"/>
      <c r="AD524" s="350"/>
      <c r="AE524" s="350"/>
      <c r="AF524" s="664"/>
      <c r="AJ524" s="350"/>
      <c r="AK524" s="350"/>
      <c r="AL524" s="350"/>
      <c r="AM524" s="350"/>
      <c r="AN524" s="350"/>
      <c r="AO524" s="350"/>
      <c r="AP524" s="350"/>
      <c r="AQ524" s="350"/>
      <c r="AR524" s="350"/>
      <c r="AS524" s="350"/>
      <c r="AT524" s="350"/>
      <c r="AU524" s="350"/>
      <c r="AV524" s="350"/>
      <c r="AW524" s="350"/>
      <c r="AX524" s="350"/>
      <c r="AY524" s="350"/>
      <c r="AZ524" s="350"/>
      <c r="BA524" s="350"/>
      <c r="BB524" s="350"/>
      <c r="BC524" s="350"/>
    </row>
    <row r="525" spans="1:55" s="37" customFormat="1" ht="15" customHeight="1" x14ac:dyDescent="0.4">
      <c r="A525" s="47"/>
      <c r="B525" s="920"/>
      <c r="C525" s="920"/>
      <c r="D525" s="225" t="s">
        <v>45</v>
      </c>
      <c r="F525" s="350"/>
      <c r="G525" s="350"/>
      <c r="H525" s="221"/>
      <c r="I525" s="350"/>
      <c r="J525" s="350"/>
      <c r="K525" s="350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/>
      <c r="Z525" s="350"/>
      <c r="AA525" s="350"/>
      <c r="AB525" s="350"/>
      <c r="AC525" s="350"/>
      <c r="AD525" s="350"/>
      <c r="AE525" s="350"/>
      <c r="AF525" s="664"/>
      <c r="AJ525" s="350"/>
      <c r="AK525" s="350"/>
      <c r="AL525" s="350"/>
      <c r="AM525" s="350"/>
      <c r="AN525" s="350"/>
      <c r="AO525" s="350"/>
      <c r="AP525" s="350"/>
      <c r="AQ525" s="350"/>
      <c r="AR525" s="350"/>
      <c r="AS525" s="350"/>
      <c r="AT525" s="350"/>
      <c r="AU525" s="350"/>
      <c r="AV525" s="350"/>
      <c r="AW525" s="350"/>
      <c r="AX525" s="350"/>
      <c r="AY525" s="350"/>
      <c r="AZ525" s="350"/>
      <c r="BA525" s="350"/>
      <c r="BB525" s="350"/>
      <c r="BC525" s="350"/>
    </row>
    <row r="526" spans="1:55" s="37" customFormat="1" x14ac:dyDescent="0.4">
      <c r="A526" s="47"/>
      <c r="B526" s="920"/>
      <c r="C526" s="920"/>
      <c r="D526" s="225" t="s">
        <v>45</v>
      </c>
      <c r="F526" s="350"/>
      <c r="G526" s="350"/>
      <c r="H526" s="221"/>
      <c r="I526" s="350"/>
      <c r="J526" s="350"/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  <c r="AA526" s="350"/>
      <c r="AB526" s="350"/>
      <c r="AC526" s="350"/>
      <c r="AD526" s="350"/>
      <c r="AE526" s="350"/>
      <c r="AF526" s="664"/>
      <c r="AJ526" s="350"/>
      <c r="AK526" s="350"/>
      <c r="AL526" s="350"/>
      <c r="AM526" s="350"/>
      <c r="AN526" s="350"/>
      <c r="AO526" s="350"/>
      <c r="AP526" s="350"/>
      <c r="AQ526" s="350"/>
      <c r="AR526" s="350"/>
      <c r="AS526" s="350"/>
      <c r="AT526" s="350"/>
      <c r="AU526" s="350"/>
      <c r="AV526" s="350"/>
      <c r="AW526" s="350"/>
      <c r="AX526" s="350"/>
      <c r="AY526" s="350"/>
      <c r="AZ526" s="350"/>
      <c r="BA526" s="350"/>
      <c r="BB526" s="350"/>
      <c r="BC526" s="350"/>
    </row>
    <row r="527" spans="1:55" s="37" customFormat="1" x14ac:dyDescent="0.4">
      <c r="A527" s="47"/>
      <c r="B527" s="920"/>
      <c r="C527" s="920"/>
      <c r="D527" s="225" t="s">
        <v>45</v>
      </c>
      <c r="F527" s="350"/>
      <c r="G527" s="350"/>
      <c r="H527" s="221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/>
      <c r="Z527" s="350"/>
      <c r="AA527" s="350"/>
      <c r="AB527" s="350"/>
      <c r="AC527" s="350"/>
      <c r="AD527" s="350"/>
      <c r="AE527" s="350"/>
      <c r="AF527" s="664"/>
      <c r="AJ527" s="350"/>
      <c r="AK527" s="350"/>
      <c r="AL527" s="350"/>
      <c r="AM527" s="350"/>
      <c r="AN527" s="350"/>
      <c r="AO527" s="350"/>
      <c r="AP527" s="350"/>
      <c r="AQ527" s="350"/>
      <c r="AR527" s="350"/>
      <c r="AS527" s="350"/>
      <c r="AT527" s="350"/>
      <c r="AU527" s="350"/>
      <c r="AV527" s="350"/>
      <c r="AW527" s="350"/>
      <c r="AX527" s="350"/>
      <c r="AY527" s="350"/>
      <c r="AZ527" s="350"/>
      <c r="BA527" s="350"/>
      <c r="BB527" s="350"/>
      <c r="BC527" s="350"/>
    </row>
    <row r="528" spans="1:55" s="37" customFormat="1" x14ac:dyDescent="0.4">
      <c r="A528" s="47"/>
      <c r="B528" s="920"/>
      <c r="C528" s="920"/>
      <c r="D528" s="225" t="s">
        <v>45</v>
      </c>
      <c r="F528" s="350"/>
      <c r="G528" s="350"/>
      <c r="H528" s="221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50"/>
      <c r="AF528" s="664"/>
      <c r="AJ528" s="350"/>
      <c r="AK528" s="350"/>
      <c r="AL528" s="350"/>
      <c r="AM528" s="350"/>
      <c r="AN528" s="350"/>
      <c r="AO528" s="350"/>
      <c r="AP528" s="350"/>
      <c r="AQ528" s="350"/>
      <c r="AR528" s="350"/>
      <c r="AS528" s="350"/>
      <c r="AT528" s="350"/>
      <c r="AU528" s="350"/>
      <c r="AV528" s="350"/>
      <c r="AW528" s="350"/>
      <c r="AX528" s="350"/>
      <c r="AY528" s="350"/>
      <c r="AZ528" s="350"/>
      <c r="BA528" s="350"/>
      <c r="BB528" s="350"/>
      <c r="BC528" s="350"/>
    </row>
    <row r="529" spans="1:55" s="37" customFormat="1" x14ac:dyDescent="0.4">
      <c r="A529" s="47"/>
      <c r="B529" s="920"/>
      <c r="C529" s="920"/>
      <c r="D529" s="225" t="s">
        <v>45</v>
      </c>
      <c r="F529" s="350"/>
      <c r="G529" s="350"/>
      <c r="H529" s="221"/>
      <c r="I529" s="350"/>
      <c r="J529" s="350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/>
      <c r="Z529" s="350"/>
      <c r="AA529" s="350"/>
      <c r="AB529" s="350"/>
      <c r="AC529" s="350"/>
      <c r="AD529" s="350"/>
      <c r="AE529" s="350"/>
      <c r="AF529" s="664"/>
      <c r="AJ529" s="350"/>
      <c r="AK529" s="350"/>
      <c r="AL529" s="350"/>
      <c r="AM529" s="350"/>
      <c r="AN529" s="350"/>
      <c r="AO529" s="350"/>
      <c r="AP529" s="350"/>
      <c r="AQ529" s="350"/>
      <c r="AR529" s="350"/>
      <c r="AS529" s="350"/>
      <c r="AT529" s="350"/>
      <c r="AU529" s="350"/>
      <c r="AV529" s="350"/>
      <c r="AW529" s="350"/>
      <c r="AX529" s="350"/>
      <c r="AY529" s="350"/>
      <c r="AZ529" s="350"/>
      <c r="BA529" s="350"/>
      <c r="BB529" s="350"/>
      <c r="BC529" s="350"/>
    </row>
    <row r="530" spans="1:55" s="37" customFormat="1" x14ac:dyDescent="0.4">
      <c r="A530" s="47"/>
      <c r="B530" s="920"/>
      <c r="C530" s="920"/>
      <c r="D530" s="225" t="s">
        <v>45</v>
      </c>
      <c r="F530" s="350"/>
      <c r="G530" s="350"/>
      <c r="H530" s="221"/>
      <c r="I530" s="350"/>
      <c r="J530" s="350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  <c r="AA530" s="350"/>
      <c r="AB530" s="350"/>
      <c r="AC530" s="350"/>
      <c r="AD530" s="350"/>
      <c r="AE530" s="350"/>
      <c r="AF530" s="664"/>
      <c r="AJ530" s="350"/>
      <c r="AK530" s="350"/>
      <c r="AL530" s="350"/>
      <c r="AM530" s="350"/>
      <c r="AN530" s="350"/>
      <c r="AO530" s="350"/>
      <c r="AP530" s="350"/>
      <c r="AQ530" s="350"/>
      <c r="AR530" s="350"/>
      <c r="AS530" s="350"/>
      <c r="AT530" s="350"/>
      <c r="AU530" s="350"/>
      <c r="AV530" s="350"/>
      <c r="AW530" s="350"/>
      <c r="AX530" s="350"/>
      <c r="AY530" s="350"/>
      <c r="AZ530" s="350"/>
      <c r="BA530" s="350"/>
      <c r="BB530" s="350"/>
      <c r="BC530" s="350"/>
    </row>
    <row r="531" spans="1:55" s="37" customFormat="1" x14ac:dyDescent="0.4">
      <c r="A531" s="47"/>
      <c r="B531" s="920"/>
      <c r="C531" s="920"/>
      <c r="D531" s="225" t="s">
        <v>45</v>
      </c>
      <c r="F531" s="350"/>
      <c r="G531" s="350"/>
      <c r="H531" s="221"/>
      <c r="I531" s="350"/>
      <c r="J531" s="350"/>
      <c r="K531" s="350"/>
      <c r="L531" s="350"/>
      <c r="M531" s="350"/>
      <c r="N531" s="350"/>
      <c r="O531" s="350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/>
      <c r="Z531" s="350"/>
      <c r="AA531" s="350"/>
      <c r="AB531" s="350"/>
      <c r="AC531" s="350"/>
      <c r="AD531" s="350"/>
      <c r="AE531" s="350"/>
      <c r="AF531" s="664"/>
      <c r="AJ531" s="350"/>
      <c r="AK531" s="350"/>
      <c r="AL531" s="350"/>
      <c r="AM531" s="350"/>
      <c r="AN531" s="350"/>
      <c r="AO531" s="350"/>
      <c r="AP531" s="350"/>
      <c r="AQ531" s="350"/>
      <c r="AR531" s="350"/>
      <c r="AS531" s="350"/>
      <c r="AT531" s="350"/>
      <c r="AU531" s="350"/>
      <c r="AV531" s="350"/>
      <c r="AW531" s="350"/>
      <c r="AX531" s="350"/>
      <c r="AY531" s="350"/>
      <c r="AZ531" s="350"/>
      <c r="BA531" s="350"/>
      <c r="BB531" s="350"/>
      <c r="BC531" s="350"/>
    </row>
    <row r="532" spans="1:55" s="37" customFormat="1" x14ac:dyDescent="0.4">
      <c r="A532" s="47"/>
      <c r="B532" s="920"/>
      <c r="C532" s="920"/>
      <c r="D532" s="225" t="s">
        <v>45</v>
      </c>
      <c r="F532" s="350"/>
      <c r="G532" s="350"/>
      <c r="H532" s="221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  <c r="AA532" s="350"/>
      <c r="AB532" s="350"/>
      <c r="AC532" s="350"/>
      <c r="AD532" s="350"/>
      <c r="AE532" s="350"/>
      <c r="AF532" s="664"/>
      <c r="AJ532" s="350"/>
      <c r="AK532" s="350"/>
      <c r="AL532" s="350"/>
      <c r="AM532" s="350"/>
      <c r="AN532" s="350"/>
      <c r="AO532" s="350"/>
      <c r="AP532" s="350"/>
      <c r="AQ532" s="350"/>
      <c r="AR532" s="350"/>
      <c r="AS532" s="350"/>
      <c r="AT532" s="350"/>
      <c r="AU532" s="350"/>
      <c r="AV532" s="350"/>
      <c r="AW532" s="350"/>
      <c r="AX532" s="350"/>
      <c r="AY532" s="350"/>
      <c r="AZ532" s="350"/>
      <c r="BA532" s="350"/>
      <c r="BB532" s="350"/>
      <c r="BC532" s="350"/>
    </row>
    <row r="533" spans="1:55" s="37" customFormat="1" x14ac:dyDescent="0.4">
      <c r="A533" s="47"/>
      <c r="B533" s="920"/>
      <c r="C533" s="920"/>
      <c r="D533" s="225" t="s">
        <v>45</v>
      </c>
      <c r="F533" s="350"/>
      <c r="G533" s="350"/>
      <c r="H533" s="221"/>
      <c r="I533" s="350"/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350"/>
      <c r="AA533" s="350"/>
      <c r="AB533" s="350"/>
      <c r="AC533" s="350"/>
      <c r="AD533" s="350"/>
      <c r="AE533" s="350"/>
      <c r="AF533" s="664"/>
      <c r="AJ533" s="350"/>
      <c r="AK533" s="350"/>
      <c r="AL533" s="350"/>
      <c r="AM533" s="350"/>
      <c r="AN533" s="350"/>
      <c r="AO533" s="350"/>
      <c r="AP533" s="350"/>
      <c r="AQ533" s="350"/>
      <c r="AR533" s="350"/>
      <c r="AS533" s="350"/>
      <c r="AT533" s="350"/>
      <c r="AU533" s="350"/>
      <c r="AV533" s="350"/>
      <c r="AW533" s="350"/>
      <c r="AX533" s="350"/>
      <c r="AY533" s="350"/>
      <c r="AZ533" s="350"/>
      <c r="BA533" s="350"/>
      <c r="BB533" s="350"/>
      <c r="BC533" s="350"/>
    </row>
    <row r="534" spans="1:55" s="37" customFormat="1" x14ac:dyDescent="0.4">
      <c r="A534" s="47"/>
      <c r="B534" s="920"/>
      <c r="C534" s="920"/>
      <c r="D534" s="225"/>
      <c r="F534" s="350"/>
      <c r="G534" s="350"/>
      <c r="H534" s="221"/>
      <c r="I534" s="350"/>
      <c r="J534" s="350"/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  <c r="AA534" s="350"/>
      <c r="AB534" s="350"/>
      <c r="AC534" s="350"/>
      <c r="AD534" s="350"/>
      <c r="AE534" s="350"/>
      <c r="AF534" s="664"/>
      <c r="AJ534" s="350"/>
      <c r="AK534" s="350"/>
      <c r="AL534" s="350"/>
      <c r="AM534" s="350"/>
      <c r="AN534" s="350"/>
      <c r="AO534" s="350"/>
      <c r="AP534" s="350"/>
      <c r="AQ534" s="350"/>
      <c r="AR534" s="350"/>
      <c r="AS534" s="350"/>
      <c r="AT534" s="350"/>
      <c r="AU534" s="350"/>
      <c r="AV534" s="350"/>
      <c r="AW534" s="350"/>
      <c r="AX534" s="350"/>
      <c r="AY534" s="350"/>
      <c r="AZ534" s="350"/>
      <c r="BA534" s="350"/>
      <c r="BB534" s="350"/>
      <c r="BC534" s="350"/>
    </row>
    <row r="535" spans="1:55" s="37" customFormat="1" x14ac:dyDescent="0.4">
      <c r="A535" s="47"/>
      <c r="B535" s="920"/>
      <c r="C535" s="920"/>
      <c r="D535" s="225"/>
      <c r="F535" s="350"/>
      <c r="G535" s="350"/>
      <c r="H535" s="221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  <c r="AA535" s="350"/>
      <c r="AB535" s="350"/>
      <c r="AC535" s="350"/>
      <c r="AD535" s="350"/>
      <c r="AE535" s="350"/>
      <c r="AF535" s="664"/>
      <c r="AJ535" s="350"/>
      <c r="AK535" s="350"/>
      <c r="AL535" s="350"/>
      <c r="AM535" s="350"/>
      <c r="AN535" s="350"/>
      <c r="AO535" s="350"/>
      <c r="AP535" s="350"/>
      <c r="AQ535" s="350"/>
      <c r="AR535" s="350"/>
      <c r="AS535" s="350"/>
      <c r="AT535" s="350"/>
      <c r="AU535" s="350"/>
      <c r="AV535" s="350"/>
      <c r="AW535" s="350"/>
      <c r="AX535" s="350"/>
      <c r="AY535" s="350"/>
      <c r="AZ535" s="350"/>
      <c r="BA535" s="350"/>
      <c r="BB535" s="350"/>
      <c r="BC535" s="350"/>
    </row>
    <row r="536" spans="1:55" s="37" customFormat="1" x14ac:dyDescent="0.4">
      <c r="A536" s="47"/>
      <c r="B536" s="920"/>
      <c r="C536" s="920"/>
      <c r="D536" s="225"/>
      <c r="F536" s="350"/>
      <c r="G536" s="350"/>
      <c r="H536" s="221"/>
      <c r="I536" s="350"/>
      <c r="J536" s="350"/>
      <c r="K536" s="350"/>
      <c r="L536" s="350"/>
      <c r="M536" s="350"/>
      <c r="N536" s="350"/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  <c r="Z536" s="350"/>
      <c r="AA536" s="350"/>
      <c r="AB536" s="350"/>
      <c r="AC536" s="350"/>
      <c r="AD536" s="350"/>
      <c r="AE536" s="350"/>
      <c r="AF536" s="664"/>
      <c r="AJ536" s="350"/>
      <c r="AK536" s="350"/>
      <c r="AL536" s="350"/>
      <c r="AM536" s="350"/>
      <c r="AN536" s="350"/>
      <c r="AO536" s="350"/>
      <c r="AP536" s="350"/>
      <c r="AQ536" s="350"/>
      <c r="AR536" s="350"/>
      <c r="AS536" s="350"/>
      <c r="AT536" s="350"/>
      <c r="AU536" s="350"/>
      <c r="AV536" s="350"/>
      <c r="AW536" s="350"/>
      <c r="AX536" s="350"/>
      <c r="AY536" s="350"/>
      <c r="AZ536" s="350"/>
      <c r="BA536" s="350"/>
      <c r="BB536" s="350"/>
      <c r="BC536" s="350"/>
    </row>
    <row r="537" spans="1:55" s="37" customFormat="1" x14ac:dyDescent="0.4">
      <c r="A537" s="47"/>
      <c r="B537" s="920"/>
      <c r="C537" s="920"/>
      <c r="D537" s="225"/>
      <c r="F537" s="350"/>
      <c r="G537" s="350"/>
      <c r="H537" s="221"/>
      <c r="I537" s="350"/>
      <c r="J537" s="350"/>
      <c r="K537" s="350"/>
      <c r="L537" s="350"/>
      <c r="M537" s="350"/>
      <c r="N537" s="350"/>
      <c r="O537" s="350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/>
      <c r="Z537" s="350"/>
      <c r="AA537" s="350"/>
      <c r="AB537" s="350"/>
      <c r="AC537" s="350"/>
      <c r="AD537" s="350"/>
      <c r="AE537" s="350"/>
      <c r="AF537" s="664"/>
      <c r="AJ537" s="350"/>
      <c r="AK537" s="350"/>
      <c r="AL537" s="350"/>
      <c r="AM537" s="350"/>
      <c r="AN537" s="350"/>
      <c r="AO537" s="350"/>
      <c r="AP537" s="350"/>
      <c r="AQ537" s="350"/>
      <c r="AR537" s="350"/>
      <c r="AS537" s="350"/>
      <c r="AT537" s="350"/>
      <c r="AU537" s="350"/>
      <c r="AV537" s="350"/>
      <c r="AW537" s="350"/>
      <c r="AX537" s="350"/>
      <c r="AY537" s="350"/>
      <c r="AZ537" s="350"/>
      <c r="BA537" s="350"/>
      <c r="BB537" s="350"/>
      <c r="BC537" s="350"/>
    </row>
    <row r="538" spans="1:55" s="37" customFormat="1" x14ac:dyDescent="0.4">
      <c r="A538" s="47"/>
      <c r="B538" s="920"/>
      <c r="C538" s="920"/>
      <c r="D538" s="225"/>
      <c r="F538" s="350"/>
      <c r="G538" s="350"/>
      <c r="H538" s="221"/>
      <c r="I538" s="350"/>
      <c r="J538" s="350"/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  <c r="AA538" s="350"/>
      <c r="AB538" s="350"/>
      <c r="AC538" s="350"/>
      <c r="AD538" s="350"/>
      <c r="AE538" s="350"/>
      <c r="AF538" s="664"/>
      <c r="AJ538" s="350"/>
      <c r="AK538" s="350"/>
      <c r="AL538" s="350"/>
      <c r="AM538" s="350"/>
      <c r="AN538" s="350"/>
      <c r="AO538" s="350"/>
      <c r="AP538" s="350"/>
      <c r="AQ538" s="350"/>
      <c r="AR538" s="350"/>
      <c r="AS538" s="350"/>
      <c r="AT538" s="350"/>
      <c r="AU538" s="350"/>
      <c r="AV538" s="350"/>
      <c r="AW538" s="350"/>
      <c r="AX538" s="350"/>
      <c r="AY538" s="350"/>
      <c r="AZ538" s="350"/>
      <c r="BA538" s="350"/>
      <c r="BB538" s="350"/>
      <c r="BC538" s="350"/>
    </row>
    <row r="539" spans="1:55" s="37" customFormat="1" x14ac:dyDescent="0.4">
      <c r="A539" s="47"/>
      <c r="B539" s="920"/>
      <c r="C539" s="920"/>
      <c r="D539" s="225"/>
      <c r="F539" s="350"/>
      <c r="G539" s="350"/>
      <c r="H539" s="221"/>
      <c r="I539" s="350"/>
      <c r="J539" s="350"/>
      <c r="K539" s="350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/>
      <c r="Z539" s="350"/>
      <c r="AA539" s="350"/>
      <c r="AB539" s="350"/>
      <c r="AC539" s="350"/>
      <c r="AD539" s="350"/>
      <c r="AE539" s="350"/>
      <c r="AF539" s="664"/>
      <c r="AJ539" s="350"/>
      <c r="AK539" s="350"/>
      <c r="AL539" s="350"/>
      <c r="AM539" s="350"/>
      <c r="AN539" s="350"/>
      <c r="AO539" s="350"/>
      <c r="AP539" s="350"/>
      <c r="AQ539" s="350"/>
      <c r="AR539" s="350"/>
      <c r="AS539" s="350"/>
      <c r="AT539" s="350"/>
      <c r="AU539" s="350"/>
      <c r="AV539" s="350"/>
      <c r="AW539" s="350"/>
      <c r="AX539" s="350"/>
      <c r="AY539" s="350"/>
      <c r="AZ539" s="350"/>
      <c r="BA539" s="350"/>
      <c r="BB539" s="350"/>
      <c r="BC539" s="350"/>
    </row>
    <row r="540" spans="1:55" s="37" customFormat="1" x14ac:dyDescent="0.4">
      <c r="A540" s="47"/>
      <c r="B540" s="920"/>
      <c r="C540" s="920"/>
      <c r="D540" s="225"/>
      <c r="F540" s="350"/>
      <c r="G540" s="350"/>
      <c r="H540" s="221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/>
      <c r="Z540" s="350"/>
      <c r="AA540" s="350"/>
      <c r="AB540" s="350"/>
      <c r="AC540" s="350"/>
      <c r="AD540" s="350"/>
      <c r="AE540" s="350"/>
      <c r="AF540" s="664"/>
      <c r="AJ540" s="350"/>
      <c r="AK540" s="350"/>
      <c r="AL540" s="350"/>
      <c r="AM540" s="350"/>
      <c r="AN540" s="350"/>
      <c r="AO540" s="350"/>
      <c r="AP540" s="350"/>
      <c r="AQ540" s="350"/>
      <c r="AR540" s="350"/>
      <c r="AS540" s="350"/>
      <c r="AT540" s="350"/>
      <c r="AU540" s="350"/>
      <c r="AV540" s="350"/>
      <c r="AW540" s="350"/>
      <c r="AX540" s="350"/>
      <c r="AY540" s="350"/>
      <c r="AZ540" s="350"/>
      <c r="BA540" s="350"/>
      <c r="BB540" s="350"/>
      <c r="BC540" s="350"/>
    </row>
    <row r="541" spans="1:55" s="37" customFormat="1" x14ac:dyDescent="0.4">
      <c r="A541" s="47"/>
      <c r="B541" s="920"/>
      <c r="C541" s="920"/>
      <c r="D541" s="225"/>
      <c r="F541" s="350"/>
      <c r="G541" s="350"/>
      <c r="H541" s="221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664"/>
      <c r="AJ541" s="350"/>
      <c r="AK541" s="350"/>
      <c r="AL541" s="350"/>
      <c r="AM541" s="350"/>
      <c r="AN541" s="350"/>
      <c r="AO541" s="350"/>
      <c r="AP541" s="350"/>
      <c r="AQ541" s="350"/>
      <c r="AR541" s="350"/>
      <c r="AS541" s="350"/>
      <c r="AT541" s="350"/>
      <c r="AU541" s="350"/>
      <c r="AV541" s="350"/>
      <c r="AW541" s="350"/>
      <c r="AX541" s="350"/>
      <c r="AY541" s="350"/>
      <c r="AZ541" s="350"/>
      <c r="BA541" s="350"/>
      <c r="BB541" s="350"/>
      <c r="BC541" s="350"/>
    </row>
    <row r="542" spans="1:55" s="37" customFormat="1" x14ac:dyDescent="0.4">
      <c r="A542" s="47"/>
      <c r="B542" s="920"/>
      <c r="C542" s="920"/>
      <c r="D542" s="225"/>
      <c r="F542" s="350"/>
      <c r="G542" s="350"/>
      <c r="H542" s="221"/>
      <c r="I542" s="350"/>
      <c r="J542" s="350"/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50"/>
      <c r="AC542" s="350"/>
      <c r="AD542" s="350"/>
      <c r="AE542" s="350"/>
      <c r="AF542" s="664"/>
      <c r="AJ542" s="350"/>
      <c r="AK542" s="350"/>
      <c r="AL542" s="350"/>
      <c r="AM542" s="350"/>
      <c r="AN542" s="350"/>
      <c r="AO542" s="350"/>
      <c r="AP542" s="350"/>
      <c r="AQ542" s="350"/>
      <c r="AR542" s="350"/>
      <c r="AS542" s="350"/>
      <c r="AT542" s="350"/>
      <c r="AU542" s="350"/>
      <c r="AV542" s="350"/>
      <c r="AW542" s="350"/>
      <c r="AX542" s="350"/>
      <c r="AY542" s="350"/>
      <c r="AZ542" s="350"/>
      <c r="BA542" s="350"/>
      <c r="BB542" s="350"/>
      <c r="BC542" s="350"/>
    </row>
    <row r="543" spans="1:55" s="37" customFormat="1" x14ac:dyDescent="0.4">
      <c r="A543" s="47"/>
      <c r="B543" s="920"/>
      <c r="C543" s="920"/>
      <c r="D543" s="225"/>
      <c r="F543" s="350"/>
      <c r="G543" s="350"/>
      <c r="H543" s="221"/>
      <c r="I543" s="350"/>
      <c r="J543" s="350"/>
      <c r="K543" s="35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  <c r="AA543" s="350"/>
      <c r="AB543" s="350"/>
      <c r="AC543" s="350"/>
      <c r="AD543" s="350"/>
      <c r="AE543" s="350"/>
      <c r="AF543" s="664"/>
      <c r="AJ543" s="350"/>
      <c r="AK543" s="350"/>
      <c r="AL543" s="350"/>
      <c r="AM543" s="350"/>
      <c r="AN543" s="350"/>
      <c r="AO543" s="350"/>
      <c r="AP543" s="350"/>
      <c r="AQ543" s="350"/>
      <c r="AR543" s="350"/>
      <c r="AS543" s="350"/>
      <c r="AT543" s="350"/>
      <c r="AU543" s="350"/>
      <c r="AV543" s="350"/>
      <c r="AW543" s="350"/>
      <c r="AX543" s="350"/>
      <c r="AY543" s="350"/>
      <c r="AZ543" s="350"/>
      <c r="BA543" s="350"/>
      <c r="BB543" s="350"/>
      <c r="BC543" s="350"/>
    </row>
    <row r="544" spans="1:55" s="37" customFormat="1" x14ac:dyDescent="0.4">
      <c r="A544" s="47"/>
      <c r="B544" s="920"/>
      <c r="C544" s="920"/>
      <c r="D544" s="225"/>
      <c r="F544" s="350"/>
      <c r="G544" s="350"/>
      <c r="H544" s="221"/>
      <c r="I544" s="350"/>
      <c r="J544" s="350"/>
      <c r="K544" s="350"/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  <c r="AA544" s="350"/>
      <c r="AB544" s="350"/>
      <c r="AC544" s="350"/>
      <c r="AD544" s="350"/>
      <c r="AE544" s="350"/>
      <c r="AF544" s="664"/>
      <c r="AJ544" s="350"/>
      <c r="AK544" s="350"/>
      <c r="AL544" s="350"/>
      <c r="AM544" s="350"/>
      <c r="AN544" s="350"/>
      <c r="AO544" s="350"/>
      <c r="AP544" s="350"/>
      <c r="AQ544" s="350"/>
      <c r="AR544" s="350"/>
      <c r="AS544" s="350"/>
      <c r="AT544" s="350"/>
      <c r="AU544" s="350"/>
      <c r="AV544" s="350"/>
      <c r="AW544" s="350"/>
      <c r="AX544" s="350"/>
      <c r="AY544" s="350"/>
      <c r="AZ544" s="350"/>
      <c r="BA544" s="350"/>
      <c r="BB544" s="350"/>
      <c r="BC544" s="350"/>
    </row>
    <row r="545" spans="1:55" s="37" customFormat="1" x14ac:dyDescent="0.4">
      <c r="A545" s="47"/>
      <c r="B545" s="920"/>
      <c r="C545" s="920"/>
      <c r="D545" s="225"/>
      <c r="F545" s="350"/>
      <c r="G545" s="350"/>
      <c r="H545" s="221"/>
      <c r="I545" s="350"/>
      <c r="J545" s="350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  <c r="AA545" s="350"/>
      <c r="AB545" s="350"/>
      <c r="AC545" s="350"/>
      <c r="AD545" s="350"/>
      <c r="AE545" s="350"/>
      <c r="AF545" s="664"/>
      <c r="AJ545" s="350"/>
      <c r="AK545" s="350"/>
      <c r="AL545" s="350"/>
      <c r="AM545" s="350"/>
      <c r="AN545" s="350"/>
      <c r="AO545" s="350"/>
      <c r="AP545" s="350"/>
      <c r="AQ545" s="350"/>
      <c r="AR545" s="350"/>
      <c r="AS545" s="350"/>
      <c r="AT545" s="350"/>
      <c r="AU545" s="350"/>
      <c r="AV545" s="350"/>
      <c r="AW545" s="350"/>
      <c r="AX545" s="350"/>
      <c r="AY545" s="350"/>
      <c r="AZ545" s="350"/>
      <c r="BA545" s="350"/>
      <c r="BB545" s="350"/>
      <c r="BC545" s="350"/>
    </row>
    <row r="546" spans="1:55" s="37" customFormat="1" x14ac:dyDescent="0.4">
      <c r="A546" s="47"/>
      <c r="B546" s="920"/>
      <c r="C546" s="920"/>
      <c r="D546" s="225"/>
      <c r="F546" s="350"/>
      <c r="G546" s="350"/>
      <c r="H546" s="221"/>
      <c r="I546" s="350"/>
      <c r="J546" s="350"/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50"/>
      <c r="AC546" s="350"/>
      <c r="AD546" s="350"/>
      <c r="AE546" s="350"/>
      <c r="AF546" s="664"/>
      <c r="AJ546" s="350"/>
      <c r="AK546" s="350"/>
      <c r="AL546" s="350"/>
      <c r="AM546" s="350"/>
      <c r="AN546" s="350"/>
      <c r="AO546" s="350"/>
      <c r="AP546" s="350"/>
      <c r="AQ546" s="350"/>
      <c r="AR546" s="350"/>
      <c r="AS546" s="350"/>
      <c r="AT546" s="350"/>
      <c r="AU546" s="350"/>
      <c r="AV546" s="350"/>
      <c r="AW546" s="350"/>
      <c r="AX546" s="350"/>
      <c r="AY546" s="350"/>
      <c r="AZ546" s="350"/>
      <c r="BA546" s="350"/>
      <c r="BB546" s="350"/>
      <c r="BC546" s="350"/>
    </row>
    <row r="547" spans="1:55" s="37" customFormat="1" x14ac:dyDescent="0.4">
      <c r="A547" s="47"/>
      <c r="B547" s="920"/>
      <c r="C547" s="920"/>
      <c r="D547" s="225"/>
      <c r="F547" s="350"/>
      <c r="G547" s="350"/>
      <c r="H547" s="221"/>
      <c r="I547" s="350"/>
      <c r="J547" s="350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  <c r="AA547" s="350"/>
      <c r="AB547" s="350"/>
      <c r="AC547" s="350"/>
      <c r="AD547" s="350"/>
      <c r="AE547" s="350"/>
      <c r="AF547" s="664"/>
      <c r="AJ547" s="350"/>
      <c r="AK547" s="350"/>
      <c r="AL547" s="350"/>
      <c r="AM547" s="350"/>
      <c r="AN547" s="350"/>
      <c r="AO547" s="350"/>
      <c r="AP547" s="350"/>
      <c r="AQ547" s="350"/>
      <c r="AR547" s="350"/>
      <c r="AS547" s="350"/>
      <c r="AT547" s="350"/>
      <c r="AU547" s="350"/>
      <c r="AV547" s="350"/>
      <c r="AW547" s="350"/>
      <c r="AX547" s="350"/>
      <c r="AY547" s="350"/>
      <c r="AZ547" s="350"/>
      <c r="BA547" s="350"/>
      <c r="BB547" s="350"/>
      <c r="BC547" s="350"/>
    </row>
    <row r="548" spans="1:55" s="37" customFormat="1" x14ac:dyDescent="0.4">
      <c r="A548" s="47"/>
      <c r="B548" s="920"/>
      <c r="C548" s="920"/>
      <c r="D548" s="225"/>
      <c r="F548" s="350"/>
      <c r="G548" s="350"/>
      <c r="H548" s="221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  <c r="AA548" s="350"/>
      <c r="AB548" s="350"/>
      <c r="AC548" s="350"/>
      <c r="AD548" s="350"/>
      <c r="AE548" s="350"/>
      <c r="AF548" s="664"/>
      <c r="AJ548" s="350"/>
      <c r="AK548" s="350"/>
      <c r="AL548" s="350"/>
      <c r="AM548" s="350"/>
      <c r="AN548" s="350"/>
      <c r="AO548" s="350"/>
      <c r="AP548" s="350"/>
      <c r="AQ548" s="350"/>
      <c r="AR548" s="350"/>
      <c r="AS548" s="350"/>
      <c r="AT548" s="350"/>
      <c r="AU548" s="350"/>
      <c r="AV548" s="350"/>
      <c r="AW548" s="350"/>
      <c r="AX548" s="350"/>
      <c r="AY548" s="350"/>
      <c r="AZ548" s="350"/>
      <c r="BA548" s="350"/>
      <c r="BB548" s="350"/>
      <c r="BC548" s="350"/>
    </row>
    <row r="549" spans="1:55" s="37" customFormat="1" x14ac:dyDescent="0.4">
      <c r="A549" s="47"/>
      <c r="B549" s="920"/>
      <c r="C549" s="920"/>
      <c r="D549" s="225"/>
      <c r="F549" s="350"/>
      <c r="G549" s="350"/>
      <c r="H549" s="221"/>
      <c r="I549" s="350"/>
      <c r="J549" s="350"/>
      <c r="K549" s="350"/>
      <c r="L549" s="350"/>
      <c r="M549" s="350"/>
      <c r="N549" s="350"/>
      <c r="O549" s="350"/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  <c r="AA549" s="350"/>
      <c r="AB549" s="350"/>
      <c r="AC549" s="350"/>
      <c r="AD549" s="350"/>
      <c r="AE549" s="350"/>
      <c r="AF549" s="664"/>
      <c r="AJ549" s="350"/>
      <c r="AK549" s="350"/>
      <c r="AL549" s="350"/>
      <c r="AM549" s="350"/>
      <c r="AN549" s="350"/>
      <c r="AO549" s="350"/>
      <c r="AP549" s="350"/>
      <c r="AQ549" s="350"/>
      <c r="AR549" s="350"/>
      <c r="AS549" s="350"/>
      <c r="AT549" s="350"/>
      <c r="AU549" s="350"/>
      <c r="AV549" s="350"/>
      <c r="AW549" s="350"/>
      <c r="AX549" s="350"/>
      <c r="AY549" s="350"/>
      <c r="AZ549" s="350"/>
      <c r="BA549" s="350"/>
      <c r="BB549" s="350"/>
      <c r="BC549" s="350"/>
    </row>
    <row r="550" spans="1:55" s="37" customFormat="1" x14ac:dyDescent="0.4">
      <c r="A550" s="47"/>
      <c r="B550" s="920"/>
      <c r="C550" s="920"/>
      <c r="D550" s="225"/>
      <c r="F550" s="350"/>
      <c r="G550" s="350"/>
      <c r="H550" s="221"/>
      <c r="I550" s="350"/>
      <c r="J550" s="350"/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50"/>
      <c r="AC550" s="350"/>
      <c r="AD550" s="350"/>
      <c r="AE550" s="350"/>
      <c r="AF550" s="664"/>
      <c r="AJ550" s="350"/>
      <c r="AK550" s="350"/>
      <c r="AL550" s="350"/>
      <c r="AM550" s="350"/>
      <c r="AN550" s="350"/>
      <c r="AO550" s="350"/>
      <c r="AP550" s="350"/>
      <c r="AQ550" s="350"/>
      <c r="AR550" s="350"/>
      <c r="AS550" s="350"/>
      <c r="AT550" s="350"/>
      <c r="AU550" s="350"/>
      <c r="AV550" s="350"/>
      <c r="AW550" s="350"/>
      <c r="AX550" s="350"/>
      <c r="AY550" s="350"/>
      <c r="AZ550" s="350"/>
      <c r="BA550" s="350"/>
      <c r="BB550" s="350"/>
      <c r="BC550" s="350"/>
    </row>
    <row r="551" spans="1:55" s="37" customFormat="1" x14ac:dyDescent="0.4">
      <c r="A551" s="47"/>
      <c r="B551" s="920"/>
      <c r="C551" s="920"/>
      <c r="D551" s="225"/>
      <c r="F551" s="350"/>
      <c r="G551" s="350"/>
      <c r="H551" s="221"/>
      <c r="I551" s="350"/>
      <c r="J551" s="350"/>
      <c r="K551" s="350"/>
      <c r="L551" s="350"/>
      <c r="M551" s="350"/>
      <c r="N551" s="350"/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0"/>
      <c r="AA551" s="350"/>
      <c r="AB551" s="350"/>
      <c r="AC551" s="350"/>
      <c r="AD551" s="350"/>
      <c r="AE551" s="350"/>
      <c r="AF551" s="664"/>
      <c r="AJ551" s="350"/>
      <c r="AK551" s="350"/>
      <c r="AL551" s="350"/>
      <c r="AM551" s="350"/>
      <c r="AN551" s="350"/>
      <c r="AO551" s="350"/>
      <c r="AP551" s="350"/>
      <c r="AQ551" s="350"/>
      <c r="AR551" s="350"/>
      <c r="AS551" s="350"/>
      <c r="AT551" s="350"/>
      <c r="AU551" s="350"/>
      <c r="AV551" s="350"/>
      <c r="AW551" s="350"/>
      <c r="AX551" s="350"/>
      <c r="AY551" s="350"/>
      <c r="AZ551" s="350"/>
      <c r="BA551" s="350"/>
      <c r="BB551" s="350"/>
      <c r="BC551" s="350"/>
    </row>
    <row r="552" spans="1:55" s="37" customFormat="1" x14ac:dyDescent="0.4">
      <c r="A552" s="47"/>
      <c r="B552" s="920"/>
      <c r="C552" s="920"/>
      <c r="D552" s="225"/>
      <c r="F552" s="350"/>
      <c r="G552" s="350"/>
      <c r="H552" s="221"/>
      <c r="I552" s="350"/>
      <c r="J552" s="350"/>
      <c r="K552" s="35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  <c r="AA552" s="350"/>
      <c r="AB552" s="350"/>
      <c r="AC552" s="350"/>
      <c r="AD552" s="350"/>
      <c r="AE552" s="350"/>
      <c r="AF552" s="664"/>
      <c r="AJ552" s="350"/>
      <c r="AK552" s="350"/>
      <c r="AL552" s="350"/>
      <c r="AM552" s="350"/>
      <c r="AN552" s="350"/>
      <c r="AO552" s="350"/>
      <c r="AP552" s="350"/>
      <c r="AQ552" s="350"/>
      <c r="AR552" s="350"/>
      <c r="AS552" s="350"/>
      <c r="AT552" s="350"/>
      <c r="AU552" s="350"/>
      <c r="AV552" s="350"/>
      <c r="AW552" s="350"/>
      <c r="AX552" s="350"/>
      <c r="AY552" s="350"/>
      <c r="AZ552" s="350"/>
      <c r="BA552" s="350"/>
      <c r="BB552" s="350"/>
      <c r="BC552" s="350"/>
    </row>
    <row r="553" spans="1:55" s="37" customFormat="1" x14ac:dyDescent="0.4">
      <c r="A553" s="47"/>
      <c r="B553" s="920"/>
      <c r="C553" s="920"/>
      <c r="D553" s="225"/>
      <c r="F553" s="350"/>
      <c r="G553" s="350"/>
      <c r="H553" s="221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  <c r="AA553" s="350"/>
      <c r="AB553" s="350"/>
      <c r="AC553" s="350"/>
      <c r="AD553" s="350"/>
      <c r="AE553" s="350"/>
      <c r="AF553" s="664"/>
      <c r="AJ553" s="350"/>
      <c r="AK553" s="350"/>
      <c r="AL553" s="350"/>
      <c r="AM553" s="350"/>
      <c r="AN553" s="350"/>
      <c r="AO553" s="350"/>
      <c r="AP553" s="350"/>
      <c r="AQ553" s="350"/>
      <c r="AR553" s="350"/>
      <c r="AS553" s="350"/>
      <c r="AT553" s="350"/>
      <c r="AU553" s="350"/>
      <c r="AV553" s="350"/>
      <c r="AW553" s="350"/>
      <c r="AX553" s="350"/>
      <c r="AY553" s="350"/>
      <c r="AZ553" s="350"/>
      <c r="BA553" s="350"/>
      <c r="BB553" s="350"/>
      <c r="BC553" s="350"/>
    </row>
    <row r="554" spans="1:55" s="37" customFormat="1" x14ac:dyDescent="0.4">
      <c r="A554" s="47"/>
      <c r="B554" s="920"/>
      <c r="C554" s="920"/>
      <c r="D554" s="225"/>
      <c r="F554" s="350"/>
      <c r="G554" s="350"/>
      <c r="H554" s="221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664"/>
      <c r="AJ554" s="350"/>
      <c r="AK554" s="350"/>
      <c r="AL554" s="350"/>
      <c r="AM554" s="350"/>
      <c r="AN554" s="350"/>
      <c r="AO554" s="350"/>
      <c r="AP554" s="350"/>
      <c r="AQ554" s="350"/>
      <c r="AR554" s="350"/>
      <c r="AS554" s="350"/>
      <c r="AT554" s="350"/>
      <c r="AU554" s="350"/>
      <c r="AV554" s="350"/>
      <c r="AW554" s="350"/>
      <c r="AX554" s="350"/>
      <c r="AY554" s="350"/>
      <c r="AZ554" s="350"/>
      <c r="BA554" s="350"/>
      <c r="BB554" s="350"/>
      <c r="BC554" s="350"/>
    </row>
    <row r="555" spans="1:55" s="37" customFormat="1" x14ac:dyDescent="0.4">
      <c r="A555" s="47"/>
      <c r="B555" s="920"/>
      <c r="C555" s="920"/>
      <c r="D555" s="225"/>
      <c r="F555" s="350"/>
      <c r="G555" s="350"/>
      <c r="H555" s="221"/>
      <c r="I555" s="350"/>
      <c r="J555" s="350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  <c r="AA555" s="350"/>
      <c r="AB555" s="350"/>
      <c r="AC555" s="350"/>
      <c r="AD555" s="350"/>
      <c r="AE555" s="350"/>
      <c r="AF555" s="664"/>
      <c r="AJ555" s="350"/>
      <c r="AK555" s="350"/>
      <c r="AL555" s="350"/>
      <c r="AM555" s="350"/>
      <c r="AN555" s="350"/>
      <c r="AO555" s="350"/>
      <c r="AP555" s="350"/>
      <c r="AQ555" s="350"/>
      <c r="AR555" s="350"/>
      <c r="AS555" s="350"/>
      <c r="AT555" s="350"/>
      <c r="AU555" s="350"/>
      <c r="AV555" s="350"/>
      <c r="AW555" s="350"/>
      <c r="AX555" s="350"/>
      <c r="AY555" s="350"/>
      <c r="AZ555" s="350"/>
      <c r="BA555" s="350"/>
      <c r="BB555" s="350"/>
      <c r="BC555" s="350"/>
    </row>
    <row r="556" spans="1:55" s="37" customFormat="1" x14ac:dyDescent="0.4">
      <c r="A556" s="47"/>
      <c r="B556" s="920"/>
      <c r="C556" s="920"/>
      <c r="D556" s="225"/>
      <c r="F556" s="350"/>
      <c r="G556" s="350"/>
      <c r="H556" s="221"/>
      <c r="I556" s="350"/>
      <c r="J556" s="350"/>
      <c r="K556" s="350"/>
      <c r="L556" s="350"/>
      <c r="M556" s="350"/>
      <c r="N556" s="350"/>
      <c r="O556" s="350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  <c r="AA556" s="350"/>
      <c r="AB556" s="350"/>
      <c r="AC556" s="350"/>
      <c r="AD556" s="350"/>
      <c r="AE556" s="350"/>
      <c r="AF556" s="664"/>
      <c r="AJ556" s="350"/>
      <c r="AK556" s="350"/>
      <c r="AL556" s="350"/>
      <c r="AM556" s="350"/>
      <c r="AN556" s="350"/>
      <c r="AO556" s="350"/>
      <c r="AP556" s="350"/>
      <c r="AQ556" s="350"/>
      <c r="AR556" s="350"/>
      <c r="AS556" s="350"/>
      <c r="AT556" s="350"/>
      <c r="AU556" s="350"/>
      <c r="AV556" s="350"/>
      <c r="AW556" s="350"/>
      <c r="AX556" s="350"/>
      <c r="AY556" s="350"/>
      <c r="AZ556" s="350"/>
      <c r="BA556" s="350"/>
      <c r="BB556" s="350"/>
      <c r="BC556" s="350"/>
    </row>
    <row r="557" spans="1:55" s="37" customFormat="1" x14ac:dyDescent="0.4">
      <c r="A557" s="47"/>
      <c r="B557" s="920"/>
      <c r="C557" s="920"/>
      <c r="D557" s="225"/>
      <c r="F557" s="350"/>
      <c r="G557" s="350"/>
      <c r="H557" s="221"/>
      <c r="I557" s="350"/>
      <c r="J557" s="350"/>
      <c r="K557" s="350"/>
      <c r="L557" s="350"/>
      <c r="M557" s="350"/>
      <c r="N557" s="350"/>
      <c r="O557" s="350"/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  <c r="AA557" s="350"/>
      <c r="AB557" s="350"/>
      <c r="AC557" s="350"/>
      <c r="AD557" s="350"/>
      <c r="AE557" s="350"/>
      <c r="AF557" s="664"/>
      <c r="AJ557" s="350"/>
      <c r="AK557" s="350"/>
      <c r="AL557" s="350"/>
      <c r="AM557" s="350"/>
      <c r="AN557" s="350"/>
      <c r="AO557" s="350"/>
      <c r="AP557" s="350"/>
      <c r="AQ557" s="350"/>
      <c r="AR557" s="350"/>
      <c r="AS557" s="350"/>
      <c r="AT557" s="350"/>
      <c r="AU557" s="350"/>
      <c r="AV557" s="350"/>
      <c r="AW557" s="350"/>
      <c r="AX557" s="350"/>
      <c r="AY557" s="350"/>
      <c r="AZ557" s="350"/>
      <c r="BA557" s="350"/>
      <c r="BB557" s="350"/>
      <c r="BC557" s="350"/>
    </row>
    <row r="558" spans="1:55" s="37" customFormat="1" x14ac:dyDescent="0.4">
      <c r="A558" s="47"/>
      <c r="B558" s="920"/>
      <c r="C558" s="920"/>
      <c r="D558" s="225"/>
      <c r="F558" s="350"/>
      <c r="G558" s="350"/>
      <c r="H558" s="221"/>
      <c r="I558" s="350"/>
      <c r="J558" s="350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50"/>
      <c r="AC558" s="350"/>
      <c r="AD558" s="350"/>
      <c r="AE558" s="350"/>
      <c r="AF558" s="664"/>
      <c r="AJ558" s="350"/>
      <c r="AK558" s="350"/>
      <c r="AL558" s="350"/>
      <c r="AM558" s="350"/>
      <c r="AN558" s="350"/>
      <c r="AO558" s="350"/>
      <c r="AP558" s="350"/>
      <c r="AQ558" s="350"/>
      <c r="AR558" s="350"/>
      <c r="AS558" s="350"/>
      <c r="AT558" s="350"/>
      <c r="AU558" s="350"/>
      <c r="AV558" s="350"/>
      <c r="AW558" s="350"/>
      <c r="AX558" s="350"/>
      <c r="AY558" s="350"/>
      <c r="AZ558" s="350"/>
      <c r="BA558" s="350"/>
      <c r="BB558" s="350"/>
      <c r="BC558" s="350"/>
    </row>
    <row r="559" spans="1:55" s="37" customFormat="1" x14ac:dyDescent="0.4">
      <c r="A559" s="47"/>
      <c r="B559" s="920"/>
      <c r="C559" s="920"/>
      <c r="D559" s="225"/>
      <c r="F559" s="350"/>
      <c r="G559" s="350"/>
      <c r="H559" s="221"/>
      <c r="I559" s="350"/>
      <c r="J559" s="350"/>
      <c r="K559" s="350"/>
      <c r="L559" s="350"/>
      <c r="M559" s="350"/>
      <c r="N559" s="350"/>
      <c r="O559" s="350"/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  <c r="AA559" s="350"/>
      <c r="AB559" s="350"/>
      <c r="AC559" s="350"/>
      <c r="AD559" s="350"/>
      <c r="AE559" s="350"/>
      <c r="AF559" s="664"/>
      <c r="AJ559" s="350"/>
      <c r="AK559" s="350"/>
      <c r="AL559" s="350"/>
      <c r="AM559" s="350"/>
      <c r="AN559" s="350"/>
      <c r="AO559" s="350"/>
      <c r="AP559" s="350"/>
      <c r="AQ559" s="350"/>
      <c r="AR559" s="350"/>
      <c r="AS559" s="350"/>
      <c r="AT559" s="350"/>
      <c r="AU559" s="350"/>
      <c r="AV559" s="350"/>
      <c r="AW559" s="350"/>
      <c r="AX559" s="350"/>
      <c r="AY559" s="350"/>
      <c r="AZ559" s="350"/>
      <c r="BA559" s="350"/>
      <c r="BB559" s="350"/>
      <c r="BC559" s="350"/>
    </row>
    <row r="560" spans="1:55" s="37" customFormat="1" x14ac:dyDescent="0.4">
      <c r="A560" s="47"/>
      <c r="B560" s="920"/>
      <c r="C560" s="920"/>
      <c r="D560" s="225"/>
      <c r="F560" s="350"/>
      <c r="G560" s="350"/>
      <c r="H560" s="221"/>
      <c r="I560" s="350"/>
      <c r="J560" s="350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0"/>
      <c r="V560" s="350"/>
      <c r="W560" s="350"/>
      <c r="X560" s="350"/>
      <c r="Y560" s="350"/>
      <c r="Z560" s="350"/>
      <c r="AA560" s="350"/>
      <c r="AB560" s="350"/>
      <c r="AC560" s="350"/>
      <c r="AD560" s="350"/>
      <c r="AE560" s="350"/>
      <c r="AF560" s="664"/>
      <c r="AJ560" s="350"/>
      <c r="AK560" s="350"/>
      <c r="AL560" s="350"/>
      <c r="AM560" s="350"/>
      <c r="AN560" s="350"/>
      <c r="AO560" s="350"/>
      <c r="AP560" s="350"/>
      <c r="AQ560" s="350"/>
      <c r="AR560" s="350"/>
      <c r="AS560" s="350"/>
      <c r="AT560" s="350"/>
      <c r="AU560" s="350"/>
      <c r="AV560" s="350"/>
      <c r="AW560" s="350"/>
      <c r="AX560" s="350"/>
      <c r="AY560" s="350"/>
      <c r="AZ560" s="350"/>
      <c r="BA560" s="350"/>
      <c r="BB560" s="350"/>
      <c r="BC560" s="350"/>
    </row>
    <row r="561" spans="1:55" s="37" customFormat="1" x14ac:dyDescent="0.4">
      <c r="A561" s="47"/>
      <c r="B561" s="920"/>
      <c r="C561" s="920"/>
      <c r="D561" s="225"/>
      <c r="F561" s="350"/>
      <c r="G561" s="350"/>
      <c r="H561" s="221"/>
      <c r="I561" s="350"/>
      <c r="J561" s="350"/>
      <c r="K561" s="350"/>
      <c r="L561" s="350"/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  <c r="AA561" s="350"/>
      <c r="AB561" s="350"/>
      <c r="AC561" s="350"/>
      <c r="AD561" s="350"/>
      <c r="AE561" s="350"/>
      <c r="AF561" s="664"/>
      <c r="AJ561" s="350"/>
      <c r="AK561" s="350"/>
      <c r="AL561" s="350"/>
      <c r="AM561" s="350"/>
      <c r="AN561" s="350"/>
      <c r="AO561" s="350"/>
      <c r="AP561" s="350"/>
      <c r="AQ561" s="350"/>
      <c r="AR561" s="350"/>
      <c r="AS561" s="350"/>
      <c r="AT561" s="350"/>
      <c r="AU561" s="350"/>
      <c r="AV561" s="350"/>
      <c r="AW561" s="350"/>
      <c r="AX561" s="350"/>
      <c r="AY561" s="350"/>
      <c r="AZ561" s="350"/>
      <c r="BA561" s="350"/>
      <c r="BB561" s="350"/>
      <c r="BC561" s="350"/>
    </row>
    <row r="562" spans="1:55" s="37" customFormat="1" x14ac:dyDescent="0.4">
      <c r="A562" s="47"/>
      <c r="B562" s="920"/>
      <c r="C562" s="920"/>
      <c r="D562" s="225"/>
      <c r="F562" s="350"/>
      <c r="G562" s="350"/>
      <c r="H562" s="221"/>
      <c r="I562" s="350"/>
      <c r="J562" s="350"/>
      <c r="K562" s="350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  <c r="AA562" s="350"/>
      <c r="AB562" s="350"/>
      <c r="AC562" s="350"/>
      <c r="AD562" s="350"/>
      <c r="AE562" s="350"/>
      <c r="AF562" s="664"/>
      <c r="AJ562" s="350"/>
      <c r="AK562" s="350"/>
      <c r="AL562" s="350"/>
      <c r="AM562" s="350"/>
      <c r="AN562" s="350"/>
      <c r="AO562" s="350"/>
      <c r="AP562" s="350"/>
      <c r="AQ562" s="350"/>
      <c r="AR562" s="350"/>
      <c r="AS562" s="350"/>
      <c r="AT562" s="350"/>
      <c r="AU562" s="350"/>
      <c r="AV562" s="350"/>
      <c r="AW562" s="350"/>
      <c r="AX562" s="350"/>
      <c r="AY562" s="350"/>
      <c r="AZ562" s="350"/>
      <c r="BA562" s="350"/>
      <c r="BB562" s="350"/>
      <c r="BC562" s="350"/>
    </row>
    <row r="563" spans="1:55" s="37" customFormat="1" x14ac:dyDescent="0.4">
      <c r="A563" s="47"/>
      <c r="B563" s="920"/>
      <c r="C563" s="920"/>
      <c r="D563" s="225"/>
      <c r="F563" s="350"/>
      <c r="G563" s="350"/>
      <c r="H563" s="221"/>
      <c r="I563" s="350"/>
      <c r="J563" s="350"/>
      <c r="K563" s="350"/>
      <c r="L563" s="350"/>
      <c r="M563" s="350"/>
      <c r="N563" s="350"/>
      <c r="O563" s="350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  <c r="AA563" s="350"/>
      <c r="AB563" s="350"/>
      <c r="AC563" s="350"/>
      <c r="AD563" s="350"/>
      <c r="AE563" s="350"/>
      <c r="AF563" s="664"/>
      <c r="AJ563" s="350"/>
      <c r="AK563" s="350"/>
      <c r="AL563" s="350"/>
      <c r="AM563" s="350"/>
      <c r="AN563" s="350"/>
      <c r="AO563" s="350"/>
      <c r="AP563" s="350"/>
      <c r="AQ563" s="350"/>
      <c r="AR563" s="350"/>
      <c r="AS563" s="350"/>
      <c r="AT563" s="350"/>
      <c r="AU563" s="350"/>
      <c r="AV563" s="350"/>
      <c r="AW563" s="350"/>
      <c r="AX563" s="350"/>
      <c r="AY563" s="350"/>
      <c r="AZ563" s="350"/>
      <c r="BA563" s="350"/>
      <c r="BB563" s="350"/>
      <c r="BC563" s="350"/>
    </row>
    <row r="564" spans="1:55" s="37" customFormat="1" x14ac:dyDescent="0.4">
      <c r="A564" s="47"/>
      <c r="B564" s="920"/>
      <c r="C564" s="920"/>
      <c r="D564" s="225"/>
      <c r="F564" s="350"/>
      <c r="G564" s="350"/>
      <c r="H564" s="221"/>
      <c r="I564" s="350"/>
      <c r="J564" s="350"/>
      <c r="K564" s="350"/>
      <c r="L564" s="350"/>
      <c r="M564" s="350"/>
      <c r="N564" s="350"/>
      <c r="O564" s="350"/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  <c r="AA564" s="350"/>
      <c r="AB564" s="350"/>
      <c r="AC564" s="350"/>
      <c r="AD564" s="350"/>
      <c r="AE564" s="350"/>
      <c r="AF564" s="664"/>
      <c r="AJ564" s="350"/>
      <c r="AK564" s="350"/>
      <c r="AL564" s="350"/>
      <c r="AM564" s="350"/>
      <c r="AN564" s="350"/>
      <c r="AO564" s="350"/>
      <c r="AP564" s="350"/>
      <c r="AQ564" s="350"/>
      <c r="AR564" s="350"/>
      <c r="AS564" s="350"/>
      <c r="AT564" s="350"/>
      <c r="AU564" s="350"/>
      <c r="AV564" s="350"/>
      <c r="AW564" s="350"/>
      <c r="AX564" s="350"/>
      <c r="AY564" s="350"/>
      <c r="AZ564" s="350"/>
      <c r="BA564" s="350"/>
      <c r="BB564" s="350"/>
      <c r="BC564" s="350"/>
    </row>
    <row r="565" spans="1:55" s="37" customFormat="1" x14ac:dyDescent="0.4">
      <c r="A565" s="47"/>
      <c r="B565" s="920"/>
      <c r="C565" s="920"/>
      <c r="D565" s="225"/>
      <c r="F565" s="350"/>
      <c r="G565" s="350"/>
      <c r="H565" s="221"/>
      <c r="I565" s="350"/>
      <c r="J565" s="350"/>
      <c r="K565" s="35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  <c r="AA565" s="350"/>
      <c r="AB565" s="350"/>
      <c r="AC565" s="350"/>
      <c r="AD565" s="350"/>
      <c r="AE565" s="350"/>
      <c r="AF565" s="664"/>
      <c r="AJ565" s="350"/>
      <c r="AK565" s="350"/>
      <c r="AL565" s="350"/>
      <c r="AM565" s="350"/>
      <c r="AN565" s="350"/>
      <c r="AO565" s="350"/>
      <c r="AP565" s="350"/>
      <c r="AQ565" s="350"/>
      <c r="AR565" s="350"/>
      <c r="AS565" s="350"/>
      <c r="AT565" s="350"/>
      <c r="AU565" s="350"/>
      <c r="AV565" s="350"/>
      <c r="AW565" s="350"/>
      <c r="AX565" s="350"/>
      <c r="AY565" s="350"/>
      <c r="AZ565" s="350"/>
      <c r="BA565" s="350"/>
      <c r="BB565" s="350"/>
      <c r="BC565" s="350"/>
    </row>
    <row r="566" spans="1:55" s="37" customFormat="1" x14ac:dyDescent="0.4">
      <c r="A566" s="47"/>
      <c r="B566" s="920"/>
      <c r="C566" s="920"/>
      <c r="D566" s="225"/>
      <c r="F566" s="350"/>
      <c r="G566" s="350"/>
      <c r="H566" s="221"/>
      <c r="I566" s="350"/>
      <c r="J566" s="350"/>
      <c r="K566" s="350"/>
      <c r="L566" s="350"/>
      <c r="M566" s="350"/>
      <c r="N566" s="350"/>
      <c r="O566" s="350"/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  <c r="AA566" s="350"/>
      <c r="AB566" s="350"/>
      <c r="AC566" s="350"/>
      <c r="AD566" s="350"/>
      <c r="AE566" s="350"/>
      <c r="AF566" s="664"/>
      <c r="AJ566" s="350"/>
      <c r="AK566" s="350"/>
      <c r="AL566" s="350"/>
      <c r="AM566" s="350"/>
      <c r="AN566" s="350"/>
      <c r="AO566" s="350"/>
      <c r="AP566" s="350"/>
      <c r="AQ566" s="350"/>
      <c r="AR566" s="350"/>
      <c r="AS566" s="350"/>
      <c r="AT566" s="350"/>
      <c r="AU566" s="350"/>
      <c r="AV566" s="350"/>
      <c r="AW566" s="350"/>
      <c r="AX566" s="350"/>
      <c r="AY566" s="350"/>
      <c r="AZ566" s="350"/>
      <c r="BA566" s="350"/>
      <c r="BB566" s="350"/>
      <c r="BC566" s="350"/>
    </row>
    <row r="567" spans="1:55" s="37" customFormat="1" x14ac:dyDescent="0.4">
      <c r="A567" s="47"/>
      <c r="B567" s="920"/>
      <c r="C567" s="920"/>
      <c r="D567" s="225"/>
      <c r="F567" s="350"/>
      <c r="G567" s="350"/>
      <c r="H567" s="221"/>
      <c r="I567" s="350"/>
      <c r="J567" s="350"/>
      <c r="K567" s="350"/>
      <c r="L567" s="350"/>
      <c r="M567" s="350"/>
      <c r="N567" s="350"/>
      <c r="O567" s="350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  <c r="AA567" s="350"/>
      <c r="AB567" s="350"/>
      <c r="AC567" s="350"/>
      <c r="AD567" s="350"/>
      <c r="AE567" s="350"/>
      <c r="AF567" s="664"/>
      <c r="AJ567" s="350"/>
      <c r="AK567" s="350"/>
      <c r="AL567" s="350"/>
      <c r="AM567" s="350"/>
      <c r="AN567" s="350"/>
      <c r="AO567" s="350"/>
      <c r="AP567" s="350"/>
      <c r="AQ567" s="350"/>
      <c r="AR567" s="350"/>
      <c r="AS567" s="350"/>
      <c r="AT567" s="350"/>
      <c r="AU567" s="350"/>
      <c r="AV567" s="350"/>
      <c r="AW567" s="350"/>
      <c r="AX567" s="350"/>
      <c r="AY567" s="350"/>
      <c r="AZ567" s="350"/>
      <c r="BA567" s="350"/>
      <c r="BB567" s="350"/>
      <c r="BC567" s="350"/>
    </row>
    <row r="568" spans="1:55" s="37" customFormat="1" x14ac:dyDescent="0.4">
      <c r="A568" s="47"/>
      <c r="B568" s="920"/>
      <c r="C568" s="920"/>
      <c r="D568" s="225"/>
      <c r="F568" s="350"/>
      <c r="G568" s="350"/>
      <c r="H568" s="221"/>
      <c r="I568" s="350"/>
      <c r="J568" s="350"/>
      <c r="K568" s="350"/>
      <c r="L568" s="350"/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  <c r="AA568" s="350"/>
      <c r="AB568" s="350"/>
      <c r="AC568" s="350"/>
      <c r="AD568" s="350"/>
      <c r="AE568" s="350"/>
      <c r="AF568" s="664"/>
      <c r="AJ568" s="350"/>
      <c r="AK568" s="350"/>
      <c r="AL568" s="350"/>
      <c r="AM568" s="350"/>
      <c r="AN568" s="350"/>
      <c r="AO568" s="350"/>
      <c r="AP568" s="350"/>
      <c r="AQ568" s="350"/>
      <c r="AR568" s="350"/>
      <c r="AS568" s="350"/>
      <c r="AT568" s="350"/>
      <c r="AU568" s="350"/>
      <c r="AV568" s="350"/>
      <c r="AW568" s="350"/>
      <c r="AX568" s="350"/>
      <c r="AY568" s="350"/>
      <c r="AZ568" s="350"/>
      <c r="BA568" s="350"/>
      <c r="BB568" s="350"/>
      <c r="BC568" s="350"/>
    </row>
    <row r="569" spans="1:55" s="37" customFormat="1" x14ac:dyDescent="0.4">
      <c r="A569" s="47"/>
      <c r="B569" s="920"/>
      <c r="C569" s="920"/>
      <c r="D569" s="225"/>
      <c r="F569" s="350"/>
      <c r="G569" s="350"/>
      <c r="H569" s="221"/>
      <c r="I569" s="350"/>
      <c r="J569" s="350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  <c r="AA569" s="350"/>
      <c r="AB569" s="350"/>
      <c r="AC569" s="350"/>
      <c r="AD569" s="350"/>
      <c r="AE569" s="350"/>
      <c r="AF569" s="664"/>
      <c r="AJ569" s="350"/>
      <c r="AK569" s="350"/>
      <c r="AL569" s="350"/>
      <c r="AM569" s="350"/>
      <c r="AN569" s="350"/>
      <c r="AO569" s="350"/>
      <c r="AP569" s="350"/>
      <c r="AQ569" s="350"/>
      <c r="AR569" s="350"/>
      <c r="AS569" s="350"/>
      <c r="AT569" s="350"/>
      <c r="AU569" s="350"/>
      <c r="AV569" s="350"/>
      <c r="AW569" s="350"/>
      <c r="AX569" s="350"/>
      <c r="AY569" s="350"/>
      <c r="AZ569" s="350"/>
      <c r="BA569" s="350"/>
      <c r="BB569" s="350"/>
      <c r="BC569" s="350"/>
    </row>
    <row r="570" spans="1:55" s="37" customFormat="1" x14ac:dyDescent="0.4">
      <c r="A570" s="47"/>
      <c r="B570" s="920"/>
      <c r="C570" s="920"/>
      <c r="D570" s="225"/>
      <c r="F570" s="350"/>
      <c r="G570" s="350"/>
      <c r="H570" s="221"/>
      <c r="I570" s="350"/>
      <c r="J570" s="350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  <c r="AA570" s="350"/>
      <c r="AB570" s="350"/>
      <c r="AC570" s="350"/>
      <c r="AD570" s="350"/>
      <c r="AE570" s="350"/>
      <c r="AF570" s="664"/>
      <c r="AJ570" s="350"/>
      <c r="AK570" s="350"/>
      <c r="AL570" s="350"/>
      <c r="AM570" s="350"/>
      <c r="AN570" s="350"/>
      <c r="AO570" s="350"/>
      <c r="AP570" s="350"/>
      <c r="AQ570" s="350"/>
      <c r="AR570" s="350"/>
      <c r="AS570" s="350"/>
      <c r="AT570" s="350"/>
      <c r="AU570" s="350"/>
      <c r="AV570" s="350"/>
      <c r="AW570" s="350"/>
      <c r="AX570" s="350"/>
      <c r="AY570" s="350"/>
      <c r="AZ570" s="350"/>
      <c r="BA570" s="350"/>
      <c r="BB570" s="350"/>
      <c r="BC570" s="350"/>
    </row>
    <row r="571" spans="1:55" s="37" customFormat="1" x14ac:dyDescent="0.4">
      <c r="A571" s="47"/>
      <c r="B571" s="920"/>
      <c r="C571" s="920"/>
      <c r="D571" s="225"/>
      <c r="F571" s="350"/>
      <c r="G571" s="350"/>
      <c r="H571" s="221"/>
      <c r="I571" s="350"/>
      <c r="J571" s="350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  <c r="AA571" s="350"/>
      <c r="AB571" s="350"/>
      <c r="AC571" s="350"/>
      <c r="AD571" s="350"/>
      <c r="AE571" s="350"/>
      <c r="AF571" s="664"/>
      <c r="AJ571" s="350"/>
      <c r="AK571" s="350"/>
      <c r="AL571" s="350"/>
      <c r="AM571" s="350"/>
      <c r="AN571" s="350"/>
      <c r="AO571" s="350"/>
      <c r="AP571" s="350"/>
      <c r="AQ571" s="350"/>
      <c r="AR571" s="350"/>
      <c r="AS571" s="350"/>
      <c r="AT571" s="350"/>
      <c r="AU571" s="350"/>
      <c r="AV571" s="350"/>
      <c r="AW571" s="350"/>
      <c r="AX571" s="350"/>
      <c r="AY571" s="350"/>
      <c r="AZ571" s="350"/>
      <c r="BA571" s="350"/>
      <c r="BB571" s="350"/>
      <c r="BC571" s="350"/>
    </row>
    <row r="572" spans="1:55" s="37" customFormat="1" x14ac:dyDescent="0.4">
      <c r="A572" s="47"/>
      <c r="B572" s="920"/>
      <c r="C572" s="920"/>
      <c r="D572" s="225"/>
      <c r="F572" s="350"/>
      <c r="G572" s="350"/>
      <c r="H572" s="221"/>
      <c r="I572" s="350"/>
      <c r="J572" s="350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  <c r="AA572" s="350"/>
      <c r="AB572" s="350"/>
      <c r="AC572" s="350"/>
      <c r="AD572" s="350"/>
      <c r="AE572" s="350"/>
      <c r="AF572" s="664"/>
      <c r="AJ572" s="350"/>
      <c r="AK572" s="350"/>
      <c r="AL572" s="350"/>
      <c r="AM572" s="350"/>
      <c r="AN572" s="350"/>
      <c r="AO572" s="350"/>
      <c r="AP572" s="350"/>
      <c r="AQ572" s="350"/>
      <c r="AR572" s="350"/>
      <c r="AS572" s="350"/>
      <c r="AT572" s="350"/>
      <c r="AU572" s="350"/>
      <c r="AV572" s="350"/>
      <c r="AW572" s="350"/>
      <c r="AX572" s="350"/>
      <c r="AY572" s="350"/>
      <c r="AZ572" s="350"/>
      <c r="BA572" s="350"/>
      <c r="BB572" s="350"/>
      <c r="BC572" s="350"/>
    </row>
    <row r="573" spans="1:55" s="37" customFormat="1" x14ac:dyDescent="0.4">
      <c r="A573" s="47"/>
      <c r="B573" s="920"/>
      <c r="C573" s="920"/>
      <c r="D573" s="225"/>
      <c r="F573" s="350"/>
      <c r="G573" s="350"/>
      <c r="H573" s="221"/>
      <c r="I573" s="350"/>
      <c r="J573" s="350"/>
      <c r="K573" s="350"/>
      <c r="L573" s="350"/>
      <c r="M573" s="350"/>
      <c r="N573" s="350"/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  <c r="AA573" s="350"/>
      <c r="AB573" s="350"/>
      <c r="AC573" s="350"/>
      <c r="AD573" s="350"/>
      <c r="AE573" s="350"/>
      <c r="AF573" s="664"/>
      <c r="AJ573" s="350"/>
      <c r="AK573" s="350"/>
      <c r="AL573" s="350"/>
      <c r="AM573" s="350"/>
      <c r="AN573" s="350"/>
      <c r="AO573" s="350"/>
      <c r="AP573" s="350"/>
      <c r="AQ573" s="350"/>
      <c r="AR573" s="350"/>
      <c r="AS573" s="350"/>
      <c r="AT573" s="350"/>
      <c r="AU573" s="350"/>
      <c r="AV573" s="350"/>
      <c r="AW573" s="350"/>
      <c r="AX573" s="350"/>
      <c r="AY573" s="350"/>
      <c r="AZ573" s="350"/>
      <c r="BA573" s="350"/>
      <c r="BB573" s="350"/>
      <c r="BC573" s="350"/>
    </row>
    <row r="574" spans="1:55" s="37" customFormat="1" x14ac:dyDescent="0.4">
      <c r="A574" s="47"/>
      <c r="B574" s="920"/>
      <c r="C574" s="920"/>
      <c r="D574" s="225"/>
      <c r="F574" s="350"/>
      <c r="G574" s="350"/>
      <c r="H574" s="221"/>
      <c r="I574" s="350"/>
      <c r="J574" s="350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  <c r="AA574" s="350"/>
      <c r="AB574" s="350"/>
      <c r="AC574" s="350"/>
      <c r="AD574" s="350"/>
      <c r="AE574" s="350"/>
      <c r="AF574" s="664"/>
      <c r="AJ574" s="350"/>
      <c r="AK574" s="350"/>
      <c r="AL574" s="350"/>
      <c r="AM574" s="350"/>
      <c r="AN574" s="350"/>
      <c r="AO574" s="350"/>
      <c r="AP574" s="350"/>
      <c r="AQ574" s="350"/>
      <c r="AR574" s="350"/>
      <c r="AS574" s="350"/>
      <c r="AT574" s="350"/>
      <c r="AU574" s="350"/>
      <c r="AV574" s="350"/>
      <c r="AW574" s="350"/>
      <c r="AX574" s="350"/>
      <c r="AY574" s="350"/>
      <c r="AZ574" s="350"/>
      <c r="BA574" s="350"/>
      <c r="BB574" s="350"/>
      <c r="BC574" s="350"/>
    </row>
    <row r="575" spans="1:55" s="37" customFormat="1" x14ac:dyDescent="0.4">
      <c r="A575" s="47"/>
      <c r="B575" s="920"/>
      <c r="C575" s="920"/>
      <c r="D575" s="225"/>
      <c r="F575" s="350"/>
      <c r="G575" s="350"/>
      <c r="H575" s="221"/>
      <c r="I575" s="350"/>
      <c r="J575" s="350"/>
      <c r="K575" s="350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  <c r="AA575" s="350"/>
      <c r="AB575" s="350"/>
      <c r="AC575" s="350"/>
      <c r="AD575" s="350"/>
      <c r="AE575" s="350"/>
      <c r="AF575" s="664"/>
      <c r="AJ575" s="350"/>
      <c r="AK575" s="350"/>
      <c r="AL575" s="350"/>
      <c r="AM575" s="350"/>
      <c r="AN575" s="350"/>
      <c r="AO575" s="350"/>
      <c r="AP575" s="350"/>
      <c r="AQ575" s="350"/>
      <c r="AR575" s="350"/>
      <c r="AS575" s="350"/>
      <c r="AT575" s="350"/>
      <c r="AU575" s="350"/>
      <c r="AV575" s="350"/>
      <c r="AW575" s="350"/>
      <c r="AX575" s="350"/>
      <c r="AY575" s="350"/>
      <c r="AZ575" s="350"/>
      <c r="BA575" s="350"/>
      <c r="BB575" s="350"/>
      <c r="BC575" s="350"/>
    </row>
    <row r="576" spans="1:55" s="37" customFormat="1" x14ac:dyDescent="0.4">
      <c r="A576" s="47"/>
      <c r="B576" s="920"/>
      <c r="C576" s="920"/>
      <c r="D576" s="225"/>
      <c r="F576" s="350"/>
      <c r="G576" s="350"/>
      <c r="H576" s="221"/>
      <c r="I576" s="350"/>
      <c r="J576" s="350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50"/>
      <c r="AC576" s="350"/>
      <c r="AD576" s="350"/>
      <c r="AE576" s="350"/>
      <c r="AF576" s="664"/>
      <c r="AJ576" s="350"/>
      <c r="AK576" s="350"/>
      <c r="AL576" s="350"/>
      <c r="AM576" s="350"/>
      <c r="AN576" s="350"/>
      <c r="AO576" s="350"/>
      <c r="AP576" s="350"/>
      <c r="AQ576" s="350"/>
      <c r="AR576" s="350"/>
      <c r="AS576" s="350"/>
      <c r="AT576" s="350"/>
      <c r="AU576" s="350"/>
      <c r="AV576" s="350"/>
      <c r="AW576" s="350"/>
      <c r="AX576" s="350"/>
      <c r="AY576" s="350"/>
      <c r="AZ576" s="350"/>
      <c r="BA576" s="350"/>
      <c r="BB576" s="350"/>
      <c r="BC576" s="350"/>
    </row>
    <row r="577" spans="1:55" s="1072" customFormat="1" ht="27" customHeight="1" x14ac:dyDescent="0.4">
      <c r="A577" s="1071"/>
      <c r="B577" s="1071"/>
      <c r="C577" s="1071"/>
      <c r="E577" s="1073" t="str">
        <f>$E$211</f>
        <v>LOSUNARSPÁ: SVIÐSMYND BYGGÐ Á AÐGERÐUM STJÓRNVALDA</v>
      </c>
      <c r="F577" s="1074"/>
      <c r="G577" s="1074"/>
      <c r="H577" s="1074"/>
      <c r="I577" s="1074"/>
      <c r="J577" s="1074"/>
      <c r="K577" s="1074"/>
      <c r="L577" s="1074"/>
      <c r="M577" s="1074"/>
      <c r="N577" s="1074"/>
      <c r="O577" s="1074"/>
      <c r="P577" s="1074"/>
      <c r="Q577" s="1074"/>
      <c r="R577" s="1074"/>
      <c r="S577" s="1074"/>
      <c r="T577" s="1074"/>
      <c r="U577" s="1074"/>
      <c r="V577" s="1074"/>
      <c r="W577" s="1074"/>
      <c r="X577" s="1074"/>
      <c r="Y577" s="1074"/>
      <c r="Z577" s="1074"/>
      <c r="AA577" s="1074"/>
      <c r="AB577" s="1074"/>
      <c r="AC577" s="1074"/>
      <c r="AD577" s="1074"/>
      <c r="AE577" s="1074"/>
      <c r="AF577" s="1075"/>
      <c r="AI577" s="1073" t="str">
        <f>$AI$211</f>
        <v>EMISSION PROJECTIONS: GOVERNMENT POLICY-BASED SCENARIO</v>
      </c>
      <c r="AJ577" s="1074"/>
      <c r="AK577" s="1074"/>
      <c r="AL577" s="1074"/>
      <c r="AM577" s="1074"/>
      <c r="AN577" s="1074"/>
      <c r="AO577" s="1074"/>
      <c r="AP577" s="1074"/>
      <c r="AQ577" s="1074"/>
      <c r="AR577" s="1074"/>
      <c r="AS577" s="1074"/>
      <c r="AT577" s="1074"/>
      <c r="AU577" s="1074"/>
      <c r="AV577" s="1074"/>
      <c r="AW577" s="1074"/>
      <c r="AX577" s="1074"/>
      <c r="AY577" s="1074"/>
      <c r="AZ577" s="1074"/>
      <c r="BA577" s="1074"/>
      <c r="BB577" s="1074"/>
      <c r="BC577" s="1074"/>
    </row>
    <row r="578" spans="1:55" s="37" customFormat="1" x14ac:dyDescent="0.4">
      <c r="A578" s="47"/>
      <c r="B578" s="920"/>
      <c r="C578" s="920"/>
      <c r="D578" s="225"/>
      <c r="F578" s="350"/>
      <c r="G578" s="350"/>
      <c r="H578" s="221"/>
      <c r="I578" s="350"/>
      <c r="J578" s="350"/>
      <c r="K578" s="350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  <c r="AA578" s="350"/>
      <c r="AB578" s="350"/>
      <c r="AC578" s="350"/>
      <c r="AD578" s="350"/>
      <c r="AE578" s="350"/>
      <c r="AF578" s="664"/>
      <c r="AJ578" s="350"/>
      <c r="AK578" s="350"/>
      <c r="AL578" s="350"/>
      <c r="AM578" s="350"/>
      <c r="AN578" s="350"/>
      <c r="AO578" s="350"/>
      <c r="AP578" s="350"/>
      <c r="AQ578" s="350"/>
      <c r="AR578" s="350"/>
      <c r="AS578" s="350"/>
      <c r="AT578" s="350"/>
      <c r="AU578" s="350"/>
      <c r="AV578" s="350"/>
      <c r="AW578" s="350"/>
      <c r="AX578" s="350"/>
      <c r="AY578" s="350"/>
      <c r="AZ578" s="350"/>
      <c r="BA578" s="350"/>
      <c r="BB578" s="350"/>
      <c r="BC578" s="350"/>
    </row>
    <row r="579" spans="1:55" s="37" customFormat="1" x14ac:dyDescent="0.4">
      <c r="A579" s="47"/>
      <c r="B579" s="920"/>
      <c r="C579" s="920"/>
      <c r="D579" s="225"/>
      <c r="F579" s="350"/>
      <c r="G579" s="350"/>
      <c r="H579" s="221"/>
      <c r="I579" s="350"/>
      <c r="J579" s="350"/>
      <c r="K579" s="35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  <c r="AA579" s="350"/>
      <c r="AB579" s="350"/>
      <c r="AC579" s="350"/>
      <c r="AD579" s="350"/>
      <c r="AE579" s="350"/>
      <c r="AF579" s="664"/>
      <c r="AJ579" s="350"/>
      <c r="AK579" s="350"/>
      <c r="AL579" s="350"/>
      <c r="AM579" s="350"/>
      <c r="AN579" s="350"/>
      <c r="AO579" s="350"/>
      <c r="AP579" s="350"/>
      <c r="AQ579" s="350"/>
      <c r="AR579" s="350"/>
      <c r="AS579" s="350"/>
      <c r="AT579" s="350"/>
      <c r="AU579" s="350"/>
      <c r="AV579" s="350"/>
      <c r="AW579" s="350"/>
      <c r="AX579" s="350"/>
      <c r="AY579" s="350"/>
      <c r="AZ579" s="350"/>
      <c r="BA579" s="350"/>
      <c r="BB579" s="350"/>
      <c r="BC579" s="350"/>
    </row>
    <row r="580" spans="1:55" s="37" customFormat="1" x14ac:dyDescent="0.4">
      <c r="A580" s="47"/>
      <c r="B580" s="920"/>
      <c r="C580" s="920"/>
      <c r="D580" s="225"/>
      <c r="F580" s="350"/>
      <c r="G580" s="350"/>
      <c r="H580" s="221"/>
      <c r="I580" s="350"/>
      <c r="J580" s="350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50"/>
      <c r="AF580" s="664"/>
      <c r="AJ580" s="350"/>
      <c r="AK580" s="350"/>
      <c r="AL580" s="350"/>
      <c r="AM580" s="350"/>
      <c r="AN580" s="350"/>
      <c r="AO580" s="350"/>
      <c r="AP580" s="350"/>
      <c r="AQ580" s="350"/>
      <c r="AR580" s="350"/>
      <c r="AS580" s="350"/>
      <c r="AT580" s="350"/>
      <c r="AU580" s="350"/>
      <c r="AV580" s="350"/>
      <c r="AW580" s="350"/>
      <c r="AX580" s="350"/>
      <c r="AY580" s="350"/>
      <c r="AZ580" s="350"/>
      <c r="BA580" s="350"/>
      <c r="BB580" s="350"/>
      <c r="BC580" s="350"/>
    </row>
    <row r="581" spans="1:55" s="37" customFormat="1" x14ac:dyDescent="0.4">
      <c r="A581" s="47"/>
      <c r="B581" s="920"/>
      <c r="C581" s="920"/>
      <c r="D581" s="225"/>
      <c r="F581" s="350"/>
      <c r="G581" s="350"/>
      <c r="H581" s="221"/>
      <c r="I581" s="350"/>
      <c r="J581" s="350"/>
      <c r="K581" s="350"/>
      <c r="L581" s="350"/>
      <c r="M581" s="350"/>
      <c r="N581" s="350"/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  <c r="AA581" s="350"/>
      <c r="AB581" s="350"/>
      <c r="AC581" s="350"/>
      <c r="AD581" s="350"/>
      <c r="AE581" s="350"/>
      <c r="AF581" s="664"/>
      <c r="AJ581" s="350"/>
      <c r="AK581" s="350"/>
      <c r="AL581" s="350"/>
      <c r="AM581" s="350"/>
      <c r="AN581" s="350"/>
      <c r="AO581" s="350"/>
      <c r="AP581" s="350"/>
      <c r="AQ581" s="350"/>
      <c r="AR581" s="350"/>
      <c r="AS581" s="350"/>
      <c r="AT581" s="350"/>
      <c r="AU581" s="350"/>
      <c r="AV581" s="350"/>
      <c r="AW581" s="350"/>
      <c r="AX581" s="350"/>
      <c r="AY581" s="350"/>
      <c r="AZ581" s="350"/>
      <c r="BA581" s="350"/>
      <c r="BB581" s="350"/>
      <c r="BC581" s="350"/>
    </row>
    <row r="582" spans="1:55" s="37" customFormat="1" x14ac:dyDescent="0.4">
      <c r="A582" s="47"/>
      <c r="B582" s="920"/>
      <c r="C582" s="920"/>
      <c r="D582" s="225"/>
      <c r="F582" s="350"/>
      <c r="G582" s="350"/>
      <c r="H582" s="221"/>
      <c r="I582" s="350"/>
      <c r="J582" s="350"/>
      <c r="K582" s="350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  <c r="AA582" s="350"/>
      <c r="AB582" s="350"/>
      <c r="AC582" s="350"/>
      <c r="AD582" s="350"/>
      <c r="AE582" s="350"/>
      <c r="AF582" s="664"/>
      <c r="AJ582" s="350"/>
      <c r="AK582" s="350"/>
      <c r="AL582" s="350"/>
      <c r="AM582" s="350"/>
      <c r="AN582" s="350"/>
      <c r="AO582" s="350"/>
      <c r="AP582" s="350"/>
      <c r="AQ582" s="350"/>
      <c r="AR582" s="350"/>
      <c r="AS582" s="350"/>
      <c r="AT582" s="350"/>
      <c r="AU582" s="350"/>
      <c r="AV582" s="350"/>
      <c r="AW582" s="350"/>
      <c r="AX582" s="350"/>
      <c r="AY582" s="350"/>
      <c r="AZ582" s="350"/>
      <c r="BA582" s="350"/>
      <c r="BB582" s="350"/>
      <c r="BC582" s="350"/>
    </row>
    <row r="583" spans="1:55" s="37" customFormat="1" x14ac:dyDescent="0.4">
      <c r="A583" s="47"/>
      <c r="B583" s="920"/>
      <c r="C583" s="920"/>
      <c r="D583" s="225"/>
      <c r="F583" s="350"/>
      <c r="G583" s="350"/>
      <c r="H583" s="221"/>
      <c r="I583" s="350"/>
      <c r="J583" s="350"/>
      <c r="K583" s="35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  <c r="AA583" s="350"/>
      <c r="AB583" s="350"/>
      <c r="AC583" s="350"/>
      <c r="AD583" s="350"/>
      <c r="AE583" s="350"/>
      <c r="AF583" s="664"/>
      <c r="AJ583" s="350"/>
      <c r="AK583" s="350"/>
      <c r="AL583" s="350"/>
      <c r="AM583" s="350"/>
      <c r="AN583" s="350"/>
      <c r="AO583" s="350"/>
      <c r="AP583" s="350"/>
      <c r="AQ583" s="350"/>
      <c r="AR583" s="350"/>
      <c r="AS583" s="350"/>
      <c r="AT583" s="350"/>
      <c r="AU583" s="350"/>
      <c r="AV583" s="350"/>
      <c r="AW583" s="350"/>
      <c r="AX583" s="350"/>
      <c r="AY583" s="350"/>
      <c r="AZ583" s="350"/>
      <c r="BA583" s="350"/>
      <c r="BB583" s="350"/>
      <c r="BC583" s="350"/>
    </row>
    <row r="584" spans="1:55" s="37" customFormat="1" x14ac:dyDescent="0.4">
      <c r="A584" s="47"/>
      <c r="B584" s="920"/>
      <c r="C584" s="920"/>
      <c r="D584" s="225"/>
      <c r="F584" s="350"/>
      <c r="G584" s="350"/>
      <c r="H584" s="221"/>
      <c r="I584" s="350"/>
      <c r="J584" s="350"/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50"/>
      <c r="AC584" s="350"/>
      <c r="AD584" s="350"/>
      <c r="AE584" s="350"/>
      <c r="AF584" s="664"/>
      <c r="AJ584" s="350"/>
      <c r="AK584" s="350"/>
      <c r="AL584" s="350"/>
      <c r="AM584" s="350"/>
      <c r="AN584" s="350"/>
      <c r="AO584" s="350"/>
      <c r="AP584" s="350"/>
      <c r="AQ584" s="350"/>
      <c r="AR584" s="350"/>
      <c r="AS584" s="350"/>
      <c r="AT584" s="350"/>
      <c r="AU584" s="350"/>
      <c r="AV584" s="350"/>
      <c r="AW584" s="350"/>
      <c r="AX584" s="350"/>
      <c r="AY584" s="350"/>
      <c r="AZ584" s="350"/>
      <c r="BA584" s="350"/>
      <c r="BB584" s="350"/>
      <c r="BC584" s="350"/>
    </row>
    <row r="585" spans="1:55" s="37" customFormat="1" x14ac:dyDescent="0.4">
      <c r="A585" s="47"/>
      <c r="B585" s="920"/>
      <c r="C585" s="920"/>
      <c r="D585" s="225"/>
      <c r="F585" s="350"/>
      <c r="G585" s="350"/>
      <c r="H585" s="221"/>
      <c r="I585" s="350"/>
      <c r="J585" s="350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  <c r="AA585" s="350"/>
      <c r="AB585" s="350"/>
      <c r="AC585" s="350"/>
      <c r="AD585" s="350"/>
      <c r="AE585" s="350"/>
      <c r="AF585" s="664"/>
      <c r="AJ585" s="350"/>
      <c r="AK585" s="350"/>
      <c r="AL585" s="350"/>
      <c r="AM585" s="350"/>
      <c r="AN585" s="350"/>
      <c r="AO585" s="350"/>
      <c r="AP585" s="350"/>
      <c r="AQ585" s="350"/>
      <c r="AR585" s="350"/>
      <c r="AS585" s="350"/>
      <c r="AT585" s="350"/>
      <c r="AU585" s="350"/>
      <c r="AV585" s="350"/>
      <c r="AW585" s="350"/>
      <c r="AX585" s="350"/>
      <c r="AY585" s="350"/>
      <c r="AZ585" s="350"/>
      <c r="BA585" s="350"/>
      <c r="BB585" s="350"/>
      <c r="BC585" s="350"/>
    </row>
    <row r="586" spans="1:55" s="37" customFormat="1" x14ac:dyDescent="0.4">
      <c r="A586" s="47"/>
      <c r="B586" s="920"/>
      <c r="C586" s="920"/>
      <c r="D586" s="225"/>
      <c r="F586" s="350"/>
      <c r="G586" s="350"/>
      <c r="H586" s="221"/>
      <c r="I586" s="350"/>
      <c r="J586" s="350"/>
      <c r="K586" s="350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  <c r="AA586" s="350"/>
      <c r="AB586" s="350"/>
      <c r="AC586" s="350"/>
      <c r="AD586" s="350"/>
      <c r="AE586" s="350"/>
      <c r="AF586" s="664"/>
      <c r="AJ586" s="350"/>
      <c r="AK586" s="350"/>
      <c r="AL586" s="350"/>
      <c r="AM586" s="350"/>
      <c r="AN586" s="350"/>
      <c r="AO586" s="350"/>
      <c r="AP586" s="350"/>
      <c r="AQ586" s="350"/>
      <c r="AR586" s="350"/>
      <c r="AS586" s="350"/>
      <c r="AT586" s="350"/>
      <c r="AU586" s="350"/>
      <c r="AV586" s="350"/>
      <c r="AW586" s="350"/>
      <c r="AX586" s="350"/>
      <c r="AY586" s="350"/>
      <c r="AZ586" s="350"/>
      <c r="BA586" s="350"/>
      <c r="BB586" s="350"/>
      <c r="BC586" s="350"/>
    </row>
    <row r="587" spans="1:55" s="37" customFormat="1" x14ac:dyDescent="0.4">
      <c r="A587" s="47"/>
      <c r="B587" s="920"/>
      <c r="C587" s="920"/>
      <c r="D587" s="225"/>
      <c r="F587" s="350"/>
      <c r="G587" s="350"/>
      <c r="H587" s="221"/>
      <c r="I587" s="350"/>
      <c r="J587" s="350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  <c r="AA587" s="350"/>
      <c r="AB587" s="350"/>
      <c r="AC587" s="350"/>
      <c r="AD587" s="350"/>
      <c r="AE587" s="350"/>
      <c r="AF587" s="664"/>
      <c r="AJ587" s="350"/>
      <c r="AK587" s="350"/>
      <c r="AL587" s="350"/>
      <c r="AM587" s="350"/>
      <c r="AN587" s="350"/>
      <c r="AO587" s="350"/>
      <c r="AP587" s="350"/>
      <c r="AQ587" s="350"/>
      <c r="AR587" s="350"/>
      <c r="AS587" s="350"/>
      <c r="AT587" s="350"/>
      <c r="AU587" s="350"/>
      <c r="AV587" s="350"/>
      <c r="AW587" s="350"/>
      <c r="AX587" s="350"/>
      <c r="AY587" s="350"/>
      <c r="AZ587" s="350"/>
      <c r="BA587" s="350"/>
      <c r="BB587" s="350"/>
      <c r="BC587" s="350"/>
    </row>
    <row r="588" spans="1:55" s="37" customFormat="1" x14ac:dyDescent="0.4">
      <c r="A588" s="47"/>
      <c r="B588" s="920"/>
      <c r="C588" s="920"/>
      <c r="D588" s="225"/>
      <c r="F588" s="350"/>
      <c r="G588" s="350"/>
      <c r="H588" s="221"/>
      <c r="I588" s="350"/>
      <c r="J588" s="350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50"/>
      <c r="AC588" s="350"/>
      <c r="AD588" s="350"/>
      <c r="AE588" s="350"/>
      <c r="AF588" s="664"/>
      <c r="AJ588" s="350"/>
      <c r="AK588" s="350"/>
      <c r="AL588" s="350"/>
      <c r="AM588" s="350"/>
      <c r="AN588" s="350"/>
      <c r="AO588" s="350"/>
      <c r="AP588" s="350"/>
      <c r="AQ588" s="350"/>
      <c r="AR588" s="350"/>
      <c r="AS588" s="350"/>
      <c r="AT588" s="350"/>
      <c r="AU588" s="350"/>
      <c r="AV588" s="350"/>
      <c r="AW588" s="350"/>
      <c r="AX588" s="350"/>
      <c r="AY588" s="350"/>
      <c r="AZ588" s="350"/>
      <c r="BA588" s="350"/>
      <c r="BB588" s="350"/>
      <c r="BC588" s="350"/>
    </row>
    <row r="589" spans="1:55" s="37" customFormat="1" x14ac:dyDescent="0.4">
      <c r="A589" s="47"/>
      <c r="B589" s="920"/>
      <c r="C589" s="920"/>
      <c r="D589" s="225"/>
      <c r="F589" s="350"/>
      <c r="G589" s="350"/>
      <c r="H589" s="221"/>
      <c r="I589" s="350"/>
      <c r="J589" s="350"/>
      <c r="K589" s="350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  <c r="AA589" s="350"/>
      <c r="AB589" s="350"/>
      <c r="AC589" s="350"/>
      <c r="AD589" s="350"/>
      <c r="AE589" s="350"/>
      <c r="AF589" s="664"/>
      <c r="AJ589" s="350"/>
      <c r="AK589" s="350"/>
      <c r="AL589" s="350"/>
      <c r="AM589" s="350"/>
      <c r="AN589" s="350"/>
      <c r="AO589" s="350"/>
      <c r="AP589" s="350"/>
      <c r="AQ589" s="350"/>
      <c r="AR589" s="350"/>
      <c r="AS589" s="350"/>
      <c r="AT589" s="350"/>
      <c r="AU589" s="350"/>
      <c r="AV589" s="350"/>
      <c r="AW589" s="350"/>
      <c r="AX589" s="350"/>
      <c r="AY589" s="350"/>
      <c r="AZ589" s="350"/>
      <c r="BA589" s="350"/>
      <c r="BB589" s="350"/>
      <c r="BC589" s="350"/>
    </row>
    <row r="590" spans="1:55" s="37" customFormat="1" x14ac:dyDescent="0.4">
      <c r="A590" s="47"/>
      <c r="B590" s="920"/>
      <c r="C590" s="920"/>
      <c r="D590" s="225"/>
      <c r="F590" s="350"/>
      <c r="G590" s="350"/>
      <c r="H590" s="221"/>
      <c r="I590" s="350"/>
      <c r="J590" s="350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  <c r="AA590" s="350"/>
      <c r="AB590" s="350"/>
      <c r="AC590" s="350"/>
      <c r="AD590" s="350"/>
      <c r="AE590" s="350"/>
      <c r="AF590" s="664"/>
      <c r="AJ590" s="350"/>
      <c r="AK590" s="350"/>
      <c r="AL590" s="350"/>
      <c r="AM590" s="350"/>
      <c r="AN590" s="350"/>
      <c r="AO590" s="350"/>
      <c r="AP590" s="350"/>
      <c r="AQ590" s="350"/>
      <c r="AR590" s="350"/>
      <c r="AS590" s="350"/>
      <c r="AT590" s="350"/>
      <c r="AU590" s="350"/>
      <c r="AV590" s="350"/>
      <c r="AW590" s="350"/>
      <c r="AX590" s="350"/>
      <c r="AY590" s="350"/>
      <c r="AZ590" s="350"/>
      <c r="BA590" s="350"/>
      <c r="BB590" s="350"/>
      <c r="BC590" s="350"/>
    </row>
    <row r="591" spans="1:55" s="37" customFormat="1" x14ac:dyDescent="0.4">
      <c r="A591" s="47"/>
      <c r="B591" s="920"/>
      <c r="C591" s="920"/>
      <c r="D591" s="225"/>
      <c r="F591" s="350"/>
      <c r="G591" s="350"/>
      <c r="H591" s="221"/>
      <c r="I591" s="350"/>
      <c r="J591" s="350"/>
      <c r="K591" s="350"/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  <c r="AA591" s="350"/>
      <c r="AB591" s="350"/>
      <c r="AC591" s="350"/>
      <c r="AD591" s="350"/>
      <c r="AE591" s="350"/>
      <c r="AF591" s="664"/>
      <c r="AJ591" s="350"/>
      <c r="AK591" s="350"/>
      <c r="AL591" s="350"/>
      <c r="AM591" s="350"/>
      <c r="AN591" s="350"/>
      <c r="AO591" s="350"/>
      <c r="AP591" s="350"/>
      <c r="AQ591" s="350"/>
      <c r="AR591" s="350"/>
      <c r="AS591" s="350"/>
      <c r="AT591" s="350"/>
      <c r="AU591" s="350"/>
      <c r="AV591" s="350"/>
      <c r="AW591" s="350"/>
      <c r="AX591" s="350"/>
      <c r="AY591" s="350"/>
      <c r="AZ591" s="350"/>
      <c r="BA591" s="350"/>
      <c r="BB591" s="350"/>
      <c r="BC591" s="350"/>
    </row>
    <row r="592" spans="1:55" s="37" customFormat="1" x14ac:dyDescent="0.4">
      <c r="A592" s="47"/>
      <c r="B592" s="920"/>
      <c r="C592" s="920"/>
      <c r="D592" s="225"/>
      <c r="F592" s="350"/>
      <c r="G592" s="350"/>
      <c r="H592" s="221"/>
      <c r="I592" s="350"/>
      <c r="J592" s="350"/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50"/>
      <c r="AC592" s="350"/>
      <c r="AD592" s="350"/>
      <c r="AE592" s="350"/>
      <c r="AF592" s="664"/>
      <c r="AJ592" s="350"/>
      <c r="AK592" s="350"/>
      <c r="AL592" s="350"/>
      <c r="AM592" s="350"/>
      <c r="AN592" s="350"/>
      <c r="AO592" s="350"/>
      <c r="AP592" s="350"/>
      <c r="AQ592" s="350"/>
      <c r="AR592" s="350"/>
      <c r="AS592" s="350"/>
      <c r="AT592" s="350"/>
      <c r="AU592" s="350"/>
      <c r="AV592" s="350"/>
      <c r="AW592" s="350"/>
      <c r="AX592" s="350"/>
      <c r="AY592" s="350"/>
      <c r="AZ592" s="350"/>
      <c r="BA592" s="350"/>
      <c r="BB592" s="350"/>
      <c r="BC592" s="350"/>
    </row>
    <row r="593" spans="1:55" s="37" customFormat="1" x14ac:dyDescent="0.4">
      <c r="A593" s="47"/>
      <c r="B593" s="920"/>
      <c r="C593" s="920"/>
      <c r="D593" s="225"/>
      <c r="F593" s="350"/>
      <c r="G593" s="350"/>
      <c r="H593" s="221"/>
      <c r="I593" s="350"/>
      <c r="J593" s="350"/>
      <c r="K593" s="350"/>
      <c r="L593" s="350"/>
      <c r="M593" s="350"/>
      <c r="N593" s="350"/>
      <c r="O593" s="350"/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  <c r="AA593" s="350"/>
      <c r="AB593" s="350"/>
      <c r="AC593" s="350"/>
      <c r="AD593" s="350"/>
      <c r="AE593" s="350"/>
      <c r="AF593" s="664"/>
      <c r="AJ593" s="350"/>
      <c r="AK593" s="350"/>
      <c r="AL593" s="350"/>
      <c r="AM593" s="350"/>
      <c r="AN593" s="350"/>
      <c r="AO593" s="350"/>
      <c r="AP593" s="350"/>
      <c r="AQ593" s="350"/>
      <c r="AR593" s="350"/>
      <c r="AS593" s="350"/>
      <c r="AT593" s="350"/>
      <c r="AU593" s="350"/>
      <c r="AV593" s="350"/>
      <c r="AW593" s="350"/>
      <c r="AX593" s="350"/>
      <c r="AY593" s="350"/>
      <c r="AZ593" s="350"/>
      <c r="BA593" s="350"/>
      <c r="BB593" s="350"/>
      <c r="BC593" s="350"/>
    </row>
    <row r="594" spans="1:55" s="37" customFormat="1" x14ac:dyDescent="0.4">
      <c r="A594" s="47"/>
      <c r="B594" s="920"/>
      <c r="C594" s="920"/>
      <c r="D594" s="225"/>
      <c r="F594" s="350"/>
      <c r="G594" s="350"/>
      <c r="H594" s="221"/>
      <c r="I594" s="350"/>
      <c r="J594" s="350"/>
      <c r="K594" s="350"/>
      <c r="L594" s="350"/>
      <c r="M594" s="350"/>
      <c r="N594" s="350"/>
      <c r="O594" s="350"/>
      <c r="P594" s="350"/>
      <c r="Q594" s="350"/>
      <c r="R594" s="350"/>
      <c r="S594" s="350"/>
      <c r="T594" s="350"/>
      <c r="U594" s="350"/>
      <c r="V594" s="350"/>
      <c r="W594" s="350"/>
      <c r="X594" s="350"/>
      <c r="Y594" s="350"/>
      <c r="Z594" s="350"/>
      <c r="AA594" s="350"/>
      <c r="AB594" s="350"/>
      <c r="AC594" s="350"/>
      <c r="AD594" s="350"/>
      <c r="AE594" s="350"/>
      <c r="AF594" s="664"/>
      <c r="AJ594" s="350"/>
      <c r="AK594" s="350"/>
      <c r="AL594" s="350"/>
      <c r="AM594" s="350"/>
      <c r="AN594" s="350"/>
      <c r="AO594" s="350"/>
      <c r="AP594" s="350"/>
      <c r="AQ594" s="350"/>
      <c r="AR594" s="350"/>
      <c r="AS594" s="350"/>
      <c r="AT594" s="350"/>
      <c r="AU594" s="350"/>
      <c r="AV594" s="350"/>
      <c r="AW594" s="350"/>
      <c r="AX594" s="350"/>
      <c r="AY594" s="350"/>
      <c r="AZ594" s="350"/>
      <c r="BA594" s="350"/>
      <c r="BB594" s="350"/>
      <c r="BC594" s="350"/>
    </row>
    <row r="595" spans="1:55" s="37" customFormat="1" x14ac:dyDescent="0.4">
      <c r="A595" s="47"/>
      <c r="B595" s="920"/>
      <c r="C595" s="920"/>
      <c r="D595" s="225"/>
      <c r="F595" s="350"/>
      <c r="G595" s="350"/>
      <c r="H595" s="221"/>
      <c r="I595" s="350"/>
      <c r="J595" s="350"/>
      <c r="K595" s="350"/>
      <c r="L595" s="350"/>
      <c r="M595" s="350"/>
      <c r="N595" s="350"/>
      <c r="O595" s="350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  <c r="AA595" s="350"/>
      <c r="AB595" s="350"/>
      <c r="AC595" s="350"/>
      <c r="AD595" s="350"/>
      <c r="AE595" s="350"/>
      <c r="AF595" s="664"/>
      <c r="AJ595" s="350"/>
      <c r="AK595" s="350"/>
      <c r="AL595" s="350"/>
      <c r="AM595" s="350"/>
      <c r="AN595" s="350"/>
      <c r="AO595" s="350"/>
      <c r="AP595" s="350"/>
      <c r="AQ595" s="350"/>
      <c r="AR595" s="350"/>
      <c r="AS595" s="350"/>
      <c r="AT595" s="350"/>
      <c r="AU595" s="350"/>
      <c r="AV595" s="350"/>
      <c r="AW595" s="350"/>
      <c r="AX595" s="350"/>
      <c r="AY595" s="350"/>
      <c r="AZ595" s="350"/>
      <c r="BA595" s="350"/>
      <c r="BB595" s="350"/>
      <c r="BC595" s="350"/>
    </row>
    <row r="596" spans="1:55" s="37" customFormat="1" x14ac:dyDescent="0.4">
      <c r="A596" s="47"/>
      <c r="B596" s="920"/>
      <c r="C596" s="920"/>
      <c r="D596" s="225"/>
      <c r="F596" s="350"/>
      <c r="G596" s="350"/>
      <c r="H596" s="221"/>
      <c r="I596" s="350"/>
      <c r="J596" s="350"/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50"/>
      <c r="AC596" s="350"/>
      <c r="AD596" s="350"/>
      <c r="AE596" s="350"/>
      <c r="AF596" s="664"/>
      <c r="AJ596" s="350"/>
      <c r="AK596" s="350"/>
      <c r="AL596" s="350"/>
      <c r="AM596" s="350"/>
      <c r="AN596" s="350"/>
      <c r="AO596" s="350"/>
      <c r="AP596" s="350"/>
      <c r="AQ596" s="350"/>
      <c r="AR596" s="350"/>
      <c r="AS596" s="350"/>
      <c r="AT596" s="350"/>
      <c r="AU596" s="350"/>
      <c r="AV596" s="350"/>
      <c r="AW596" s="350"/>
      <c r="AX596" s="350"/>
      <c r="AY596" s="350"/>
      <c r="AZ596" s="350"/>
      <c r="BA596" s="350"/>
      <c r="BB596" s="350"/>
      <c r="BC596" s="350"/>
    </row>
    <row r="597" spans="1:55" s="37" customFormat="1" x14ac:dyDescent="0.4">
      <c r="A597" s="47"/>
      <c r="B597" s="920"/>
      <c r="C597" s="920"/>
      <c r="D597" s="225"/>
      <c r="F597" s="350"/>
      <c r="G597" s="350"/>
      <c r="H597" s="221"/>
      <c r="I597" s="350"/>
      <c r="J597" s="350"/>
      <c r="K597" s="350"/>
      <c r="L597" s="350"/>
      <c r="M597" s="350"/>
      <c r="N597" s="350"/>
      <c r="O597" s="350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  <c r="AA597" s="350"/>
      <c r="AB597" s="350"/>
      <c r="AC597" s="350"/>
      <c r="AD597" s="350"/>
      <c r="AE597" s="350"/>
      <c r="AF597" s="664"/>
      <c r="AJ597" s="350"/>
      <c r="AK597" s="350"/>
      <c r="AL597" s="350"/>
      <c r="AM597" s="350"/>
      <c r="AN597" s="350"/>
      <c r="AO597" s="350"/>
      <c r="AP597" s="350"/>
      <c r="AQ597" s="350"/>
      <c r="AR597" s="350"/>
      <c r="AS597" s="350"/>
      <c r="AT597" s="350"/>
      <c r="AU597" s="350"/>
      <c r="AV597" s="350"/>
      <c r="AW597" s="350"/>
      <c r="AX597" s="350"/>
      <c r="AY597" s="350"/>
      <c r="AZ597" s="350"/>
      <c r="BA597" s="350"/>
      <c r="BB597" s="350"/>
      <c r="BC597" s="350"/>
    </row>
    <row r="598" spans="1:55" s="37" customFormat="1" x14ac:dyDescent="0.4">
      <c r="A598" s="47"/>
      <c r="B598" s="920"/>
      <c r="C598" s="920"/>
      <c r="D598" s="225"/>
      <c r="F598" s="350"/>
      <c r="G598" s="350"/>
      <c r="H598" s="221"/>
      <c r="I598" s="350"/>
      <c r="J598" s="350"/>
      <c r="K598" s="350"/>
      <c r="L598" s="350"/>
      <c r="M598" s="350"/>
      <c r="N598" s="350"/>
      <c r="O598" s="350"/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  <c r="AA598" s="350"/>
      <c r="AB598" s="350"/>
      <c r="AC598" s="350"/>
      <c r="AD598" s="350"/>
      <c r="AE598" s="350"/>
      <c r="AF598" s="664"/>
      <c r="AJ598" s="350"/>
      <c r="AK598" s="350"/>
      <c r="AL598" s="350"/>
      <c r="AM598" s="350"/>
      <c r="AN598" s="350"/>
      <c r="AO598" s="350"/>
      <c r="AP598" s="350"/>
      <c r="AQ598" s="350"/>
      <c r="AR598" s="350"/>
      <c r="AS598" s="350"/>
      <c r="AT598" s="350"/>
      <c r="AU598" s="350"/>
      <c r="AV598" s="350"/>
      <c r="AW598" s="350"/>
      <c r="AX598" s="350"/>
      <c r="AY598" s="350"/>
      <c r="AZ598" s="350"/>
      <c r="BA598" s="350"/>
      <c r="BB598" s="350"/>
      <c r="BC598" s="350"/>
    </row>
    <row r="599" spans="1:55" s="37" customFormat="1" x14ac:dyDescent="0.4">
      <c r="A599" s="47"/>
      <c r="B599" s="920"/>
      <c r="C599" s="920"/>
      <c r="D599" s="225"/>
      <c r="F599" s="350"/>
      <c r="G599" s="350"/>
      <c r="H599" s="221"/>
      <c r="I599" s="350"/>
      <c r="J599" s="350"/>
      <c r="K599" s="350"/>
      <c r="L599" s="350"/>
      <c r="M599" s="350"/>
      <c r="N599" s="350"/>
      <c r="O599" s="350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  <c r="AA599" s="350"/>
      <c r="AB599" s="350"/>
      <c r="AC599" s="350"/>
      <c r="AD599" s="350"/>
      <c r="AE599" s="350"/>
      <c r="AF599" s="664"/>
      <c r="AJ599" s="350"/>
      <c r="AK599" s="350"/>
      <c r="AL599" s="350"/>
      <c r="AM599" s="350"/>
      <c r="AN599" s="350"/>
      <c r="AO599" s="350"/>
      <c r="AP599" s="350"/>
      <c r="AQ599" s="350"/>
      <c r="AR599" s="350"/>
      <c r="AS599" s="350"/>
      <c r="AT599" s="350"/>
      <c r="AU599" s="350"/>
      <c r="AV599" s="350"/>
      <c r="AW599" s="350"/>
      <c r="AX599" s="350"/>
      <c r="AY599" s="350"/>
      <c r="AZ599" s="350"/>
      <c r="BA599" s="350"/>
      <c r="BB599" s="350"/>
      <c r="BC599" s="350"/>
    </row>
    <row r="600" spans="1:55" s="37" customFormat="1" x14ac:dyDescent="0.4">
      <c r="A600" s="47"/>
      <c r="B600" s="920"/>
      <c r="C600" s="920"/>
      <c r="D600" s="225"/>
      <c r="F600" s="350"/>
      <c r="G600" s="350"/>
      <c r="H600" s="221"/>
      <c r="I600" s="350"/>
      <c r="J600" s="350"/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50"/>
      <c r="AC600" s="350"/>
      <c r="AD600" s="350"/>
      <c r="AE600" s="350"/>
      <c r="AF600" s="664"/>
      <c r="AJ600" s="350"/>
      <c r="AK600" s="350"/>
      <c r="AL600" s="350"/>
      <c r="AM600" s="350"/>
      <c r="AN600" s="350"/>
      <c r="AO600" s="350"/>
      <c r="AP600" s="350"/>
      <c r="AQ600" s="350"/>
      <c r="AR600" s="350"/>
      <c r="AS600" s="350"/>
      <c r="AT600" s="350"/>
      <c r="AU600" s="350"/>
      <c r="AV600" s="350"/>
      <c r="AW600" s="350"/>
      <c r="AX600" s="350"/>
      <c r="AY600" s="350"/>
      <c r="AZ600" s="350"/>
      <c r="BA600" s="350"/>
      <c r="BB600" s="350"/>
      <c r="BC600" s="350"/>
    </row>
    <row r="601" spans="1:55" s="37" customFormat="1" x14ac:dyDescent="0.4">
      <c r="A601" s="47"/>
      <c r="B601" s="920"/>
      <c r="C601" s="920"/>
      <c r="D601" s="225"/>
      <c r="F601" s="350"/>
      <c r="G601" s="350"/>
      <c r="H601" s="221"/>
      <c r="I601" s="350"/>
      <c r="J601" s="350"/>
      <c r="K601" s="350"/>
      <c r="L601" s="350"/>
      <c r="M601" s="350"/>
      <c r="N601" s="350"/>
      <c r="O601" s="350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  <c r="AA601" s="350"/>
      <c r="AB601" s="350"/>
      <c r="AC601" s="350"/>
      <c r="AD601" s="350"/>
      <c r="AE601" s="350"/>
      <c r="AF601" s="664"/>
      <c r="AJ601" s="350"/>
      <c r="AK601" s="350"/>
      <c r="AL601" s="350"/>
      <c r="AM601" s="350"/>
      <c r="AN601" s="350"/>
      <c r="AO601" s="350"/>
      <c r="AP601" s="350"/>
      <c r="AQ601" s="350"/>
      <c r="AR601" s="350"/>
      <c r="AS601" s="350"/>
      <c r="AT601" s="350"/>
      <c r="AU601" s="350"/>
      <c r="AV601" s="350"/>
      <c r="AW601" s="350"/>
      <c r="AX601" s="350"/>
      <c r="AY601" s="350"/>
      <c r="AZ601" s="350"/>
      <c r="BA601" s="350"/>
      <c r="BB601" s="350"/>
      <c r="BC601" s="350"/>
    </row>
    <row r="602" spans="1:55" s="37" customFormat="1" x14ac:dyDescent="0.4">
      <c r="A602" s="47"/>
      <c r="B602" s="920"/>
      <c r="C602" s="920"/>
      <c r="D602" s="225"/>
      <c r="F602" s="350"/>
      <c r="G602" s="350"/>
      <c r="H602" s="221"/>
      <c r="I602" s="350"/>
      <c r="J602" s="350"/>
      <c r="K602" s="350"/>
      <c r="L602" s="350"/>
      <c r="M602" s="350"/>
      <c r="N602" s="350"/>
      <c r="O602" s="350"/>
      <c r="P602" s="350"/>
      <c r="Q602" s="350"/>
      <c r="R602" s="350"/>
      <c r="S602" s="350"/>
      <c r="T602" s="350"/>
      <c r="U602" s="350"/>
      <c r="V602" s="350"/>
      <c r="W602" s="350"/>
      <c r="X602" s="350"/>
      <c r="Y602" s="350"/>
      <c r="Z602" s="350"/>
      <c r="AA602" s="350"/>
      <c r="AB602" s="350"/>
      <c r="AC602" s="350"/>
      <c r="AD602" s="350"/>
      <c r="AE602" s="350"/>
      <c r="AF602" s="664"/>
      <c r="AJ602" s="350"/>
      <c r="AK602" s="350"/>
      <c r="AL602" s="350"/>
      <c r="AM602" s="350"/>
      <c r="AN602" s="350"/>
      <c r="AO602" s="350"/>
      <c r="AP602" s="350"/>
      <c r="AQ602" s="350"/>
      <c r="AR602" s="350"/>
      <c r="AS602" s="350"/>
      <c r="AT602" s="350"/>
      <c r="AU602" s="350"/>
      <c r="AV602" s="350"/>
      <c r="AW602" s="350"/>
      <c r="AX602" s="350"/>
      <c r="AY602" s="350"/>
      <c r="AZ602" s="350"/>
      <c r="BA602" s="350"/>
      <c r="BB602" s="350"/>
      <c r="BC602" s="350"/>
    </row>
    <row r="603" spans="1:55" s="97" customFormat="1" ht="84" customHeight="1" x14ac:dyDescent="0.4">
      <c r="A603" s="930"/>
      <c r="B603" s="930"/>
      <c r="C603" s="930"/>
      <c r="E603" s="949" t="s">
        <v>239</v>
      </c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675"/>
      <c r="AI603" s="97" t="s">
        <v>165</v>
      </c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  <c r="AZ603" s="181"/>
      <c r="BA603" s="181"/>
      <c r="BB603" s="181"/>
      <c r="BC603" s="181"/>
    </row>
    <row r="604" spans="1:55" s="37" customFormat="1" x14ac:dyDescent="0.4">
      <c r="A604" s="47"/>
      <c r="B604" s="920"/>
      <c r="C604" s="920"/>
      <c r="D604" s="225" t="s">
        <v>45</v>
      </c>
      <c r="F604" s="350"/>
      <c r="G604" s="350"/>
      <c r="H604" s="221"/>
      <c r="I604" s="350"/>
      <c r="J604" s="350"/>
      <c r="K604" s="350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50"/>
      <c r="AC604" s="350"/>
      <c r="AD604" s="350"/>
      <c r="AE604" s="350"/>
      <c r="AF604" s="664"/>
      <c r="AJ604" s="350"/>
      <c r="AK604" s="350"/>
      <c r="AL604" s="350"/>
      <c r="AM604" s="350"/>
      <c r="AN604" s="350"/>
      <c r="AO604" s="350"/>
      <c r="AP604" s="350"/>
      <c r="AQ604" s="350"/>
      <c r="AR604" s="350"/>
      <c r="AS604" s="350"/>
      <c r="AT604" s="350"/>
      <c r="AU604" s="350"/>
      <c r="AV604" s="350"/>
      <c r="AW604" s="350"/>
      <c r="AX604" s="350"/>
      <c r="AY604" s="350"/>
      <c r="AZ604" s="350"/>
      <c r="BA604" s="350"/>
      <c r="BB604" s="350"/>
      <c r="BC604" s="350"/>
    </row>
    <row r="605" spans="1:55" s="37" customFormat="1" ht="33" customHeight="1" x14ac:dyDescent="0.4">
      <c r="A605" s="47"/>
      <c r="B605" s="920"/>
      <c r="C605" s="920"/>
      <c r="D605" s="225"/>
      <c r="E605" s="1245" t="str">
        <f>"STAÐAN ÁRIÐ "&amp;$A$1</f>
        <v>STAÐAN ÁRIÐ 2024</v>
      </c>
      <c r="F605" s="787"/>
      <c r="G605" s="787"/>
      <c r="H605" s="787"/>
      <c r="I605" s="787"/>
      <c r="J605" s="787"/>
      <c r="K605" s="787"/>
      <c r="L605" s="787"/>
      <c r="M605" s="787"/>
      <c r="N605" s="221"/>
      <c r="O605" s="1245" t="s">
        <v>365</v>
      </c>
      <c r="P605" s="1247" t="s">
        <v>374</v>
      </c>
      <c r="Q605" s="1248"/>
      <c r="R605" s="1248"/>
      <c r="S605" s="1248"/>
      <c r="T605" s="350"/>
      <c r="U605" s="350"/>
      <c r="V605" s="350"/>
      <c r="W605" s="350"/>
      <c r="X605" s="350"/>
      <c r="Y605" s="350"/>
      <c r="Z605" s="350"/>
      <c r="AA605" s="350"/>
      <c r="AB605" s="350"/>
      <c r="AC605" s="350"/>
      <c r="AD605" s="350"/>
      <c r="AE605" s="350"/>
      <c r="AF605" s="664"/>
      <c r="AI605" s="1245" t="str">
        <f>$AI$5</f>
        <v>2024 EMISSIONS</v>
      </c>
      <c r="AJ605" s="787"/>
      <c r="AK605" s="787"/>
      <c r="AL605" s="787"/>
      <c r="AM605" s="787"/>
      <c r="AN605" s="787"/>
      <c r="AO605" s="787"/>
      <c r="AP605" s="787"/>
      <c r="AQ605" s="787"/>
      <c r="AR605" s="221"/>
      <c r="AS605" s="1245" t="str">
        <f>$AS$5</f>
        <v>OUTLOOKS</v>
      </c>
      <c r="AT605" s="1247" t="str">
        <f>$AT$5</f>
        <v>Estimated change in emissions based on
With Existing Measures scenario</v>
      </c>
      <c r="AU605" s="1248"/>
      <c r="AV605" s="1248"/>
      <c r="AW605" s="1248"/>
      <c r="AX605" s="350"/>
      <c r="AY605" s="350"/>
      <c r="AZ605" s="350"/>
      <c r="BA605" s="350"/>
      <c r="BB605" s="350"/>
      <c r="BC605" s="350"/>
    </row>
    <row r="606" spans="1:55" s="37" customFormat="1" ht="29.1" customHeight="1" x14ac:dyDescent="0.4">
      <c r="A606" s="47"/>
      <c r="B606" s="920"/>
      <c r="C606" s="920"/>
      <c r="D606" s="225" t="s">
        <v>45</v>
      </c>
      <c r="E606" s="1245"/>
      <c r="F606" s="1249" t="str">
        <f>"Losun "&amp;$A$1</f>
        <v>Losun 2024</v>
      </c>
      <c r="G606" s="1250"/>
      <c r="H606" s="1251" t="str">
        <f>"Breyting frá "&amp;$B$3</f>
        <v>Breyting frá 2023</v>
      </c>
      <c r="I606" s="1250"/>
      <c r="J606" s="1251" t="str">
        <f>"Breyting frá "&amp;$B$2</f>
        <v>Breyting frá 2005</v>
      </c>
      <c r="K606" s="1250"/>
      <c r="L606" s="1251" t="str">
        <f>"Breyting frá "&amp;$B$1</f>
        <v>Breyting frá 1990</v>
      </c>
      <c r="M606" s="1252"/>
      <c r="N606" s="221"/>
      <c r="O606" s="1245"/>
      <c r="P606" s="1249" t="s">
        <v>375</v>
      </c>
      <c r="Q606" s="1250"/>
      <c r="R606" s="1251" t="s">
        <v>376</v>
      </c>
      <c r="S606" s="1252"/>
      <c r="U606" s="350"/>
      <c r="V606" s="350"/>
      <c r="W606" s="350"/>
      <c r="X606" s="350"/>
      <c r="Y606" s="350"/>
      <c r="Z606" s="350"/>
      <c r="AA606" s="350"/>
      <c r="AB606" s="350"/>
      <c r="AC606" s="350"/>
      <c r="AD606" s="350"/>
      <c r="AE606" s="350"/>
      <c r="AF606" s="664"/>
      <c r="AI606" s="1245"/>
      <c r="AJ606" s="1249" t="str">
        <f>$AJ$6</f>
        <v>Emissions in 2023</v>
      </c>
      <c r="AK606" s="1250"/>
      <c r="AL606" s="1251" t="str">
        <f>$AL$6</f>
        <v>Change from 2022</v>
      </c>
      <c r="AM606" s="1250"/>
      <c r="AN606" s="1251" t="str">
        <f>$AN$6</f>
        <v>Change from 2005</v>
      </c>
      <c r="AO606" s="1250"/>
      <c r="AP606" s="1251" t="str">
        <f>$AP$6</f>
        <v>Change from 1990</v>
      </c>
      <c r="AQ606" s="1252"/>
      <c r="AR606" s="221"/>
      <c r="AS606" s="1245"/>
      <c r="AT606" s="1249" t="str">
        <f>$AT$6</f>
        <v>2030 compared to 2005</v>
      </c>
      <c r="AU606" s="1250"/>
      <c r="AV606" s="1251" t="str">
        <f>$AV$6</f>
        <v>2055 compared to 1990</v>
      </c>
      <c r="AW606" s="1252"/>
      <c r="AY606" s="350"/>
      <c r="AZ606" s="350"/>
      <c r="BA606" s="350"/>
      <c r="BB606" s="350"/>
      <c r="BC606" s="350"/>
    </row>
    <row r="607" spans="1:55" s="37" customFormat="1" ht="17.7" customHeight="1" thickBot="1" x14ac:dyDescent="0.45">
      <c r="A607" s="47"/>
      <c r="B607" s="920"/>
      <c r="C607" s="920"/>
      <c r="D607" s="225" t="s">
        <v>45</v>
      </c>
      <c r="E607" s="1246"/>
      <c r="F607" s="788" t="s">
        <v>386</v>
      </c>
      <c r="G607" s="789" t="s">
        <v>4</v>
      </c>
      <c r="H607" s="788" t="str">
        <f>$F$7</f>
        <v>Þús. tonn CO₂-íg.</v>
      </c>
      <c r="I607" s="789" t="s">
        <v>4</v>
      </c>
      <c r="J607" s="788" t="str">
        <f>$F$7</f>
        <v>Þús. tonn CO₂-íg.</v>
      </c>
      <c r="K607" s="789" t="s">
        <v>4</v>
      </c>
      <c r="L607" s="788" t="str">
        <f>$F$7</f>
        <v>Þús. tonn CO₂-íg.</v>
      </c>
      <c r="M607" s="788" t="s">
        <v>4</v>
      </c>
      <c r="N607" s="221"/>
      <c r="O607" s="1246"/>
      <c r="P607" s="788" t="str">
        <f>$F$7</f>
        <v>Þús. tonn CO₂-íg.</v>
      </c>
      <c r="Q607" s="789" t="s">
        <v>4</v>
      </c>
      <c r="R607" s="788" t="str">
        <f>$F$7</f>
        <v>Þús. tonn CO₂-íg.</v>
      </c>
      <c r="S607" s="788" t="s">
        <v>4</v>
      </c>
      <c r="U607" s="350"/>
      <c r="V607" s="350"/>
      <c r="W607" s="350"/>
      <c r="X607" s="350"/>
      <c r="Y607" s="350"/>
      <c r="Z607" s="350"/>
      <c r="AA607" s="350"/>
      <c r="AB607" s="350"/>
      <c r="AC607" s="350"/>
      <c r="AD607" s="350"/>
      <c r="AE607" s="350"/>
      <c r="AF607" s="664"/>
      <c r="AI607" s="1246"/>
      <c r="AJ607" s="788" t="str">
        <f>$AJ$7</f>
        <v>Thousand tons CO₂e</v>
      </c>
      <c r="AK607" s="789" t="s">
        <v>4</v>
      </c>
      <c r="AL607" s="788" t="str">
        <f>$AJ$7</f>
        <v>Thousand tons CO₂e</v>
      </c>
      <c r="AM607" s="789" t="s">
        <v>4</v>
      </c>
      <c r="AN607" s="788" t="str">
        <f>$F$7</f>
        <v>Þús. tonn CO₂-íg.</v>
      </c>
      <c r="AO607" s="789" t="s">
        <v>4</v>
      </c>
      <c r="AP607" s="788" t="str">
        <f>$AJ$7</f>
        <v>Thousand tons CO₂e</v>
      </c>
      <c r="AQ607" s="788" t="s">
        <v>4</v>
      </c>
      <c r="AR607" s="221"/>
      <c r="AS607" s="1246"/>
      <c r="AT607" s="788" t="str">
        <f>$AJ$7</f>
        <v>Thousand tons CO₂e</v>
      </c>
      <c r="AU607" s="789" t="s">
        <v>4</v>
      </c>
      <c r="AV607" s="788" t="str">
        <f>$AJ$7</f>
        <v>Thousand tons CO₂e</v>
      </c>
      <c r="AW607" s="788" t="s">
        <v>4</v>
      </c>
      <c r="AY607" s="350"/>
      <c r="AZ607" s="350"/>
      <c r="BA607" s="350"/>
      <c r="BB607" s="350"/>
      <c r="BC607" s="350"/>
    </row>
    <row r="608" spans="1:55" s="37" customFormat="1" ht="21" customHeight="1" thickTop="1" x14ac:dyDescent="0.4">
      <c r="A608" s="47" t="s">
        <v>77</v>
      </c>
      <c r="B608" s="47" t="s">
        <v>308</v>
      </c>
      <c r="C608" s="47" t="s">
        <v>313</v>
      </c>
      <c r="D608" s="225" t="s">
        <v>45</v>
      </c>
      <c r="E608" s="794" t="str">
        <f>'Talnagögn | Numerical Data'!$D$169</f>
        <v>Skógar</v>
      </c>
      <c r="F608" s="790" cm="1">
        <f t="array" ref="F608">INDEX('Talnagögn | Numerical Data'!$1:$1048576,_xlfn.XMATCH($A608,'Talnagögn | Numerical Data'!$A:$A),_xlfn.XMATCH($A$1,'Talnagögn | Numerical Data'!$1:$1))</f>
        <v>-534.16681294228749</v>
      </c>
      <c r="G608" s="805">
        <f>$F608/$F$613</f>
        <v>-8.5935278253103181E-2</v>
      </c>
      <c r="H608" s="802" cm="1">
        <f t="array" ref="H608">INDEX('Talnagögn | Numerical Data'!$1:$1048576,_xlfn.XMATCH($A608,'Talnagögn | Numerical Data'!$A:$A),_xlfn.XMATCH($A$1,'Talnagögn | Numerical Data'!$1:$1))-INDEX('Talnagögn | Numerical Data'!$1:$1048576,_xlfn.XMATCH($A608,'Talnagögn | Numerical Data'!$A:$A),_xlfn.XMATCH($B$3,'Talnagögn | Numerical Data'!$1:$1))</f>
        <v>2.6922592107800938</v>
      </c>
      <c r="I608" s="938" cm="1">
        <f t="array" ref="I608">INDEX('Talnagögn | Numerical Data'!$1:$1048576,_xlfn.XMATCH($A608,'Talnagögn | Numerical Data'!$A:$A),_xlfn.XMATCH($A$1,'Talnagögn | Numerical Data'!$1:$1))/INDEX('Talnagögn | Numerical Data'!$1:$1048576,_xlfn.XMATCH($A608,'Talnagögn | Numerical Data'!$A:$A),_xlfn.XMATCH($B$3,'Talnagögn | Numerical Data'!$1:$1))-1</f>
        <v>-5.0148341537432639E-3</v>
      </c>
      <c r="J608" s="791" cm="1">
        <f t="array" ref="J608">INDEX('Talnagögn | Numerical Data'!$1:$1048576,_xlfn.XMATCH($A608,'Talnagögn | Numerical Data'!$A:$A),_xlfn.XMATCH($A$1,'Talnagögn | Numerical Data'!$1:$1))-INDEX('Talnagögn | Numerical Data'!$1:$1048576,_xlfn.XMATCH($A608,'Talnagögn | Numerical Data'!$A:$A),_xlfn.XMATCH($B$2,'Talnagögn | Numerical Data'!$1:$1))</f>
        <v>-387.93147877219042</v>
      </c>
      <c r="K608" s="813" cm="1">
        <f t="array" ref="K608">INDEX('Talnagögn | Numerical Data'!$1:$1048576,_xlfn.XMATCH($A608,'Talnagögn | Numerical Data'!$A:$A),_xlfn.XMATCH($A$1,'Talnagögn | Numerical Data'!$1:$1))/INDEX('Talnagögn | Numerical Data'!$1:$1048576,_xlfn.XMATCH($A608,'Talnagögn | Numerical Data'!$A:$A),_xlfn.XMATCH($B$2,'Talnagögn | Numerical Data'!$1:$1))-1</f>
        <v>2.6527889512732874</v>
      </c>
      <c r="L608" s="791" cm="1">
        <f t="array" ref="L608">INDEX('Talnagögn | Numerical Data'!$1:$1048576,_xlfn.XMATCH($A608,'Talnagögn | Numerical Data'!$A:$A),_xlfn.XMATCH($A$1,'Talnagögn | Numerical Data'!$1:$1))-INDEX('Talnagögn | Numerical Data'!$1:$1048576,_xlfn.XMATCH($A608,'Talnagögn | Numerical Data'!$A:$A),_xlfn.XMATCH($B$1,'Talnagögn | Numerical Data'!$1:$1))</f>
        <v>-503.23038091830978</v>
      </c>
      <c r="M608" s="792" cm="1">
        <f t="array" ref="M608">INDEX('Talnagögn | Numerical Data'!$1:$1048576,_xlfn.XMATCH($A608,'Talnagögn | Numerical Data'!$A:$A),_xlfn.XMATCH($A$1,'Talnagögn | Numerical Data'!$1:$1))/INDEX('Talnagögn | Numerical Data'!$1:$1048576,_xlfn.XMATCH($A608,'Talnagögn | Numerical Data'!$A:$A),_xlfn.XMATCH($B$1,'Talnagögn | Numerical Data'!$1:$1))-1</f>
        <v>16.266594044467514</v>
      </c>
      <c r="N608" s="350"/>
      <c r="O608" s="815" t="str">
        <f>'Talnagögn | Numerical Data'!$D$169</f>
        <v>Skógar</v>
      </c>
      <c r="P608" s="791" cm="1">
        <f t="array" ref="P608">INDEX('Talnagögn | Numerical Data'!$1:$1048576,_xlfn.XMATCH($B608,'Talnagögn | Numerical Data'!$B:$B),_xlfn.XMATCH($B$4,'Talnagögn | Numerical Data'!$1:$1))-INDEX('Talnagögn | Numerical Data'!$1:$1048576,_xlfn.XMATCH($A608,'Talnagögn | Numerical Data'!$A:$A),_xlfn.XMATCH($B$2,'Talnagögn | Numerical Data'!$1:$1))</f>
        <v>-605.8637002169279</v>
      </c>
      <c r="Q608" s="813" cm="1">
        <f t="array" ref="Q608">INDEX('Talnagögn | Numerical Data'!$1:$1048576,_xlfn.XMATCH($B608,'Talnagögn | Numerical Data'!$B:$B),_xlfn.XMATCH($B$4,'Talnagögn | Numerical Data'!$1:$1))/INDEX('Talnagögn | Numerical Data'!$1:$1048576,_xlfn.XMATCH($A608,'Talnagögn | Numerical Data'!$A:$A),_xlfn.XMATCH($B$2,'Talnagögn | Numerical Data'!$1:$1))-1</f>
        <v>4.1430732432436841</v>
      </c>
      <c r="R608" s="791" cm="1">
        <f t="array" ref="R608">INDEX('Talnagögn | Numerical Data'!$1:$1048576,_xlfn.XMATCH($B608,'Talnagögn | Numerical Data'!$B:$B),_xlfn.XMATCH($B$5,'Talnagögn | Numerical Data'!$1:$1))-INDEX('Talnagögn | Numerical Data'!$1:$1048576,_xlfn.XMATCH($A608,'Talnagögn | Numerical Data'!$A:$A),_xlfn.XMATCH($B$1,'Talnagögn | Numerical Data'!$1:$1))</f>
        <v>-1904.5512133487941</v>
      </c>
      <c r="S608" s="792" cm="1">
        <f t="array" ref="S608">INDEX('Talnagögn | Numerical Data'!$1:$1048576,_xlfn.XMATCH($B608,'Talnagögn | Numerical Data'!$B:$B),_xlfn.XMATCH($B$5,'Talnagögn | Numerical Data'!$1:$1))/INDEX('Talnagögn | Numerical Data'!$1:$1048576,_xlfn.XMATCH($A608,'Talnagögn | Numerical Data'!$A:$A),_xlfn.XMATCH($B$1,'Talnagögn | Numerical Data'!$1:$1))-1</f>
        <v>61.563376535233466</v>
      </c>
      <c r="U608" s="350"/>
      <c r="V608" s="350"/>
      <c r="W608" s="350"/>
      <c r="X608" s="350"/>
      <c r="Y608" s="350"/>
      <c r="Z608" s="350"/>
      <c r="AA608" s="350"/>
      <c r="AB608" s="350"/>
      <c r="AC608" s="350"/>
      <c r="AD608" s="350"/>
      <c r="AE608" s="350"/>
      <c r="AF608" s="664"/>
      <c r="AI608" s="794" t="str">
        <f>'Talnagögn | Numerical Data'!$E$169</f>
        <v>Forest Land</v>
      </c>
      <c r="AJ608" s="790" cm="1">
        <f t="array" ref="AJ608">INDEX('Talnagögn | Numerical Data'!$1:$1048576,_xlfn.XMATCH($A608,'Talnagögn | Numerical Data'!$A:$A),_xlfn.XMATCH($A$1,'Talnagögn | Numerical Data'!$1:$1))</f>
        <v>-534.16681294228749</v>
      </c>
      <c r="AK608" s="805">
        <f>$F608/$F$613</f>
        <v>-8.5935278253103181E-2</v>
      </c>
      <c r="AL608" s="802" cm="1">
        <f t="array" ref="AL608">INDEX('Talnagögn | Numerical Data'!$1:$1048576,_xlfn.XMATCH($A608,'Talnagögn | Numerical Data'!$A:$A),_xlfn.XMATCH($A$1,'Talnagögn | Numerical Data'!$1:$1))-INDEX('Talnagögn | Numerical Data'!$1:$1048576,_xlfn.XMATCH($A608,'Talnagögn | Numerical Data'!$A:$A),_xlfn.XMATCH($B$3,'Talnagögn | Numerical Data'!$1:$1))</f>
        <v>2.6922592107800938</v>
      </c>
      <c r="AM608" s="938" cm="1">
        <f t="array" ref="AM608">INDEX('Talnagögn | Numerical Data'!$1:$1048576,_xlfn.XMATCH($A608,'Talnagögn | Numerical Data'!$A:$A),_xlfn.XMATCH($A$1,'Talnagögn | Numerical Data'!$1:$1))/INDEX('Talnagögn | Numerical Data'!$1:$1048576,_xlfn.XMATCH($A608,'Talnagögn | Numerical Data'!$A:$A),_xlfn.XMATCH($B$3,'Talnagögn | Numerical Data'!$1:$1))-1</f>
        <v>-5.0148341537432639E-3</v>
      </c>
      <c r="AN608" s="791" cm="1">
        <f t="array" ref="AN608">INDEX('Talnagögn | Numerical Data'!$1:$1048576,_xlfn.XMATCH($A608,'Talnagögn | Numerical Data'!$A:$A),_xlfn.XMATCH($A$1,'Talnagögn | Numerical Data'!$1:$1))-INDEX('Talnagögn | Numerical Data'!$1:$1048576,_xlfn.XMATCH($A608,'Talnagögn | Numerical Data'!$A:$A),_xlfn.XMATCH($B$2,'Talnagögn | Numerical Data'!$1:$1))</f>
        <v>-387.93147877219042</v>
      </c>
      <c r="AO608" s="813" cm="1">
        <f t="array" ref="AO608">INDEX('Talnagögn | Numerical Data'!$1:$1048576,_xlfn.XMATCH($A608,'Talnagögn | Numerical Data'!$A:$A),_xlfn.XMATCH($A$1,'Talnagögn | Numerical Data'!$1:$1))/INDEX('Talnagögn | Numerical Data'!$1:$1048576,_xlfn.XMATCH($A608,'Talnagögn | Numerical Data'!$A:$A),_xlfn.XMATCH($B$2,'Talnagögn | Numerical Data'!$1:$1))-1</f>
        <v>2.6527889512732874</v>
      </c>
      <c r="AP608" s="791" cm="1">
        <f t="array" ref="AP608">INDEX('Talnagögn | Numerical Data'!$1:$1048576,_xlfn.XMATCH($A608,'Talnagögn | Numerical Data'!$A:$A),_xlfn.XMATCH($A$1,'Talnagögn | Numerical Data'!$1:$1))-INDEX('Talnagögn | Numerical Data'!$1:$1048576,_xlfn.XMATCH($A608,'Talnagögn | Numerical Data'!$A:$A),_xlfn.XMATCH($B$1,'Talnagögn | Numerical Data'!$1:$1))</f>
        <v>-503.23038091830978</v>
      </c>
      <c r="AQ608" s="792" cm="1">
        <f t="array" ref="AQ608">INDEX('Talnagögn | Numerical Data'!$1:$1048576,_xlfn.XMATCH($A608,'Talnagögn | Numerical Data'!$A:$A),_xlfn.XMATCH($A$1,'Talnagögn | Numerical Data'!$1:$1))/INDEX('Talnagögn | Numerical Data'!$1:$1048576,_xlfn.XMATCH($A608,'Talnagögn | Numerical Data'!$A:$A),_xlfn.XMATCH($B$1,'Talnagögn | Numerical Data'!$1:$1))-1</f>
        <v>16.266594044467514</v>
      </c>
      <c r="AR608" s="350"/>
      <c r="AS608" s="794" t="str">
        <f>'Talnagögn | Numerical Data'!$E$169</f>
        <v>Forest Land</v>
      </c>
      <c r="AT608" s="791" cm="1">
        <f t="array" ref="AT608">INDEX('Talnagögn | Numerical Data'!$1:$1048576,_xlfn.XMATCH($B608,'Talnagögn | Numerical Data'!$B:$B),_xlfn.XMATCH($B$4,'Talnagögn | Numerical Data'!$1:$1))-INDEX('Talnagögn | Numerical Data'!$1:$1048576,_xlfn.XMATCH($A608,'Talnagögn | Numerical Data'!$A:$A),_xlfn.XMATCH($B$2,'Talnagögn | Numerical Data'!$1:$1))</f>
        <v>-605.8637002169279</v>
      </c>
      <c r="AU608" s="813" cm="1">
        <f t="array" ref="AU608">INDEX('Talnagögn | Numerical Data'!$1:$1048576,_xlfn.XMATCH($B608,'Talnagögn | Numerical Data'!$B:$B),_xlfn.XMATCH($B$4,'Talnagögn | Numerical Data'!$1:$1))/INDEX('Talnagögn | Numerical Data'!$1:$1048576,_xlfn.XMATCH($A608,'Talnagögn | Numerical Data'!$A:$A),_xlfn.XMATCH($B$2,'Talnagögn | Numerical Data'!$1:$1))-1</f>
        <v>4.1430732432436841</v>
      </c>
      <c r="AV608" s="791" cm="1">
        <f t="array" ref="AV608">INDEX('Talnagögn | Numerical Data'!$1:$1048576,_xlfn.XMATCH($B608,'Talnagögn | Numerical Data'!$B:$B),_xlfn.XMATCH($B$5,'Talnagögn | Numerical Data'!$1:$1))-INDEX('Talnagögn | Numerical Data'!$1:$1048576,_xlfn.XMATCH($A608,'Talnagögn | Numerical Data'!$A:$A),_xlfn.XMATCH($B$1,'Talnagögn | Numerical Data'!$1:$1))</f>
        <v>-1904.5512133487941</v>
      </c>
      <c r="AW608" s="792" cm="1">
        <f t="array" ref="AW608">INDEX('Talnagögn | Numerical Data'!$1:$1048576,_xlfn.XMATCH($B608,'Talnagögn | Numerical Data'!$B:$B),_xlfn.XMATCH($B$5,'Talnagögn | Numerical Data'!$1:$1))/INDEX('Talnagögn | Numerical Data'!$1:$1048576,_xlfn.XMATCH($A608,'Talnagögn | Numerical Data'!$A:$A),_xlfn.XMATCH($B$1,'Talnagögn | Numerical Data'!$1:$1))-1</f>
        <v>61.563376535233466</v>
      </c>
      <c r="AY608" s="350"/>
      <c r="AZ608" s="350"/>
      <c r="BA608" s="350"/>
      <c r="BB608" s="350"/>
      <c r="BC608" s="350"/>
    </row>
    <row r="609" spans="1:55" s="37" customFormat="1" ht="21" customHeight="1" x14ac:dyDescent="0.4">
      <c r="A609" s="47" t="s">
        <v>78</v>
      </c>
      <c r="B609" s="47" t="s">
        <v>309</v>
      </c>
      <c r="C609" s="47" t="s">
        <v>314</v>
      </c>
      <c r="D609" s="225" t="s">
        <v>45</v>
      </c>
      <c r="E609" s="795" t="str">
        <f>'Talnagögn | Numerical Data'!$D$170</f>
        <v>Ræktað land</v>
      </c>
      <c r="F609" s="791" cm="1">
        <f t="array" ref="F609">INDEX('Talnagögn | Numerical Data'!$1:$1048576,_xlfn.XMATCH($A609,'Talnagögn | Numerical Data'!$A:$A),_xlfn.XMATCH($A$1,'Talnagögn | Numerical Data'!$1:$1))</f>
        <v>1666.236516972165</v>
      </c>
      <c r="G609" s="806">
        <f>$F609/$F$613</f>
        <v>0.26805951858517063</v>
      </c>
      <c r="H609" s="791" cm="1">
        <f t="array" ref="H609">INDEX('Talnagögn | Numerical Data'!$1:$1048576,_xlfn.XMATCH($A609,'Talnagögn | Numerical Data'!$A:$A),_xlfn.XMATCH($A$1,'Talnagögn | Numerical Data'!$1:$1))-INDEX('Talnagögn | Numerical Data'!$1:$1048576,_xlfn.XMATCH($A609,'Talnagögn | Numerical Data'!$A:$A),_xlfn.XMATCH($B$3,'Talnagögn | Numerical Data'!$1:$1))</f>
        <v>31.560223265355489</v>
      </c>
      <c r="I609" s="810" cm="1">
        <f t="array" ref="I609">INDEX('Talnagögn | Numerical Data'!$1:$1048576,_xlfn.XMATCH($A609,'Talnagögn | Numerical Data'!$A:$A),_xlfn.XMATCH($A$1,'Talnagögn | Numerical Data'!$1:$1))/INDEX('Talnagögn | Numerical Data'!$1:$1048576,_xlfn.XMATCH($A609,'Talnagögn | Numerical Data'!$A:$A),_xlfn.XMATCH($B$3,'Talnagögn | Numerical Data'!$1:$1))-1</f>
        <v>1.9306711296209755E-2</v>
      </c>
      <c r="J609" s="791" cm="1">
        <f t="array" ref="J609">INDEX('Talnagögn | Numerical Data'!$1:$1048576,_xlfn.XMATCH($A609,'Talnagögn | Numerical Data'!$A:$A),_xlfn.XMATCH($A$1,'Talnagögn | Numerical Data'!$1:$1))-INDEX('Talnagögn | Numerical Data'!$1:$1048576,_xlfn.XMATCH($A609,'Talnagögn | Numerical Data'!$A:$A),_xlfn.XMATCH($B$2,'Talnagögn | Numerical Data'!$1:$1))</f>
        <v>-404.91056549899008</v>
      </c>
      <c r="K609" s="806" cm="1">
        <f t="array" ref="K609">INDEX('Talnagögn | Numerical Data'!$1:$1048576,_xlfn.XMATCH($A609,'Talnagögn | Numerical Data'!$A:$A),_xlfn.XMATCH($A$1,'Talnagögn | Numerical Data'!$1:$1))/INDEX('Talnagögn | Numerical Data'!$1:$1048576,_xlfn.XMATCH($A609,'Talnagögn | Numerical Data'!$A:$A),_xlfn.XMATCH($B$2,'Talnagögn | Numerical Data'!$1:$1))-1</f>
        <v>-0.19550063292263997</v>
      </c>
      <c r="L609" s="791" cm="1">
        <f t="array" ref="L609">INDEX('Talnagögn | Numerical Data'!$1:$1048576,_xlfn.XMATCH($A609,'Talnagögn | Numerical Data'!$A:$A),_xlfn.XMATCH($A$1,'Talnagögn | Numerical Data'!$1:$1))-INDEX('Talnagögn | Numerical Data'!$1:$1048576,_xlfn.XMATCH($A609,'Talnagögn | Numerical Data'!$A:$A),_xlfn.XMATCH($B$1,'Talnagögn | Numerical Data'!$1:$1))</f>
        <v>-578.34418644840503</v>
      </c>
      <c r="M609" s="792" cm="1">
        <f t="array" ref="M609">INDEX('Talnagögn | Numerical Data'!$1:$1048576,_xlfn.XMATCH($A609,'Talnagögn | Numerical Data'!$A:$A),_xlfn.XMATCH($A$1,'Talnagögn | Numerical Data'!$1:$1))/INDEX('Talnagögn | Numerical Data'!$1:$1048576,_xlfn.XMATCH($A609,'Talnagögn | Numerical Data'!$A:$A),_xlfn.XMATCH($B$1,'Talnagögn | Numerical Data'!$1:$1))-1</f>
        <v>-0.25766246032813722</v>
      </c>
      <c r="N609" s="350"/>
      <c r="O609" s="816" t="str">
        <f>'Talnagögn | Numerical Data'!$D$170</f>
        <v>Ræktað land</v>
      </c>
      <c r="P609" s="791" cm="1">
        <f t="array" ref="P609">INDEX('Talnagögn | Numerical Data'!$1:$1048576,_xlfn.XMATCH($B609,'Talnagögn | Numerical Data'!$B:$B),_xlfn.XMATCH($B$4,'Talnagögn | Numerical Data'!$1:$1))-INDEX('Talnagögn | Numerical Data'!$1:$1048576,_xlfn.XMATCH($A609,'Talnagögn | Numerical Data'!$A:$A),_xlfn.XMATCH($B$2,'Talnagögn | Numerical Data'!$1:$1))</f>
        <v>-473.70819727873186</v>
      </c>
      <c r="Q609" s="806" cm="1">
        <f t="array" ref="Q609">INDEX('Talnagögn | Numerical Data'!$1:$1048576,_xlfn.XMATCH($B609,'Talnagögn | Numerical Data'!$B:$B),_xlfn.XMATCH($B$4,'Talnagögn | Numerical Data'!$1:$1))/INDEX('Talnagögn | Numerical Data'!$1:$1048576,_xlfn.XMATCH($A609,'Talnagögn | Numerical Data'!$A:$A),_xlfn.XMATCH($B$2,'Talnagögn | Numerical Data'!$1:$1))-1</f>
        <v>-0.22871779666827652</v>
      </c>
      <c r="R609" s="791" cm="1">
        <f t="array" ref="R609">INDEX('Talnagögn | Numerical Data'!$1:$1048576,_xlfn.XMATCH($B609,'Talnagögn | Numerical Data'!$B:$B),_xlfn.XMATCH($B$5,'Talnagögn | Numerical Data'!$1:$1))-INDEX('Talnagögn | Numerical Data'!$1:$1048576,_xlfn.XMATCH($A609,'Talnagögn | Numerical Data'!$A:$A),_xlfn.XMATCH($B$1,'Talnagögn | Numerical Data'!$1:$1))</f>
        <v>-637.89357378421937</v>
      </c>
      <c r="S609" s="792" cm="1">
        <f t="array" ref="S609">INDEX('Talnagögn | Numerical Data'!$1:$1048576,_xlfn.XMATCH($B609,'Talnagögn | Numerical Data'!$B:$B),_xlfn.XMATCH($B$5,'Talnagögn | Numerical Data'!$1:$1))/INDEX('Talnagögn | Numerical Data'!$1:$1048576,_xlfn.XMATCH($A609,'Talnagögn | Numerical Data'!$A:$A),_xlfn.XMATCH($B$1,'Talnagögn | Numerical Data'!$1:$1))-1</f>
        <v>-0.28419275493731111</v>
      </c>
      <c r="U609" s="350"/>
      <c r="V609" s="350"/>
      <c r="W609" s="350"/>
      <c r="X609" s="350"/>
      <c r="Y609" s="350"/>
      <c r="Z609" s="350"/>
      <c r="AA609" s="350"/>
      <c r="AB609" s="350"/>
      <c r="AC609" s="350"/>
      <c r="AD609" s="350"/>
      <c r="AE609" s="350"/>
      <c r="AF609" s="664"/>
      <c r="AI609" s="795" t="str">
        <f>'Talnagögn | Numerical Data'!$E$170</f>
        <v>Cropland</v>
      </c>
      <c r="AJ609" s="791" cm="1">
        <f t="array" ref="AJ609">INDEX('Talnagögn | Numerical Data'!$1:$1048576,_xlfn.XMATCH($A609,'Talnagögn | Numerical Data'!$A:$A),_xlfn.XMATCH($A$1,'Talnagögn | Numerical Data'!$1:$1))</f>
        <v>1666.236516972165</v>
      </c>
      <c r="AK609" s="806">
        <f>$F609/$F$613</f>
        <v>0.26805951858517063</v>
      </c>
      <c r="AL609" s="791" cm="1">
        <f t="array" ref="AL609">INDEX('Talnagögn | Numerical Data'!$1:$1048576,_xlfn.XMATCH($A609,'Talnagögn | Numerical Data'!$A:$A),_xlfn.XMATCH($A$1,'Talnagögn | Numerical Data'!$1:$1))-INDEX('Talnagögn | Numerical Data'!$1:$1048576,_xlfn.XMATCH($A609,'Talnagögn | Numerical Data'!$A:$A),_xlfn.XMATCH($B$3,'Talnagögn | Numerical Data'!$1:$1))</f>
        <v>31.560223265355489</v>
      </c>
      <c r="AM609" s="810" cm="1">
        <f t="array" ref="AM609">INDEX('Talnagögn | Numerical Data'!$1:$1048576,_xlfn.XMATCH($A609,'Talnagögn | Numerical Data'!$A:$A),_xlfn.XMATCH($A$1,'Talnagögn | Numerical Data'!$1:$1))/INDEX('Talnagögn | Numerical Data'!$1:$1048576,_xlfn.XMATCH($A609,'Talnagögn | Numerical Data'!$A:$A),_xlfn.XMATCH($B$3,'Talnagögn | Numerical Data'!$1:$1))-1</f>
        <v>1.9306711296209755E-2</v>
      </c>
      <c r="AN609" s="791" cm="1">
        <f t="array" ref="AN609">INDEX('Talnagögn | Numerical Data'!$1:$1048576,_xlfn.XMATCH($A609,'Talnagögn | Numerical Data'!$A:$A),_xlfn.XMATCH($A$1,'Talnagögn | Numerical Data'!$1:$1))-INDEX('Talnagögn | Numerical Data'!$1:$1048576,_xlfn.XMATCH($A609,'Talnagögn | Numerical Data'!$A:$A),_xlfn.XMATCH($B$2,'Talnagögn | Numerical Data'!$1:$1))</f>
        <v>-404.91056549899008</v>
      </c>
      <c r="AO609" s="806" cm="1">
        <f t="array" ref="AO609">INDEX('Talnagögn | Numerical Data'!$1:$1048576,_xlfn.XMATCH($A609,'Talnagögn | Numerical Data'!$A:$A),_xlfn.XMATCH($A$1,'Talnagögn | Numerical Data'!$1:$1))/INDEX('Talnagögn | Numerical Data'!$1:$1048576,_xlfn.XMATCH($A609,'Talnagögn | Numerical Data'!$A:$A),_xlfn.XMATCH($B$2,'Talnagögn | Numerical Data'!$1:$1))-1</f>
        <v>-0.19550063292263997</v>
      </c>
      <c r="AP609" s="791" cm="1">
        <f t="array" ref="AP609">INDEX('Talnagögn | Numerical Data'!$1:$1048576,_xlfn.XMATCH($A609,'Talnagögn | Numerical Data'!$A:$A),_xlfn.XMATCH($A$1,'Talnagögn | Numerical Data'!$1:$1))-INDEX('Talnagögn | Numerical Data'!$1:$1048576,_xlfn.XMATCH($A609,'Talnagögn | Numerical Data'!$A:$A),_xlfn.XMATCH($B$1,'Talnagögn | Numerical Data'!$1:$1))</f>
        <v>-578.34418644840503</v>
      </c>
      <c r="AQ609" s="792" cm="1">
        <f t="array" ref="AQ609">INDEX('Talnagögn | Numerical Data'!$1:$1048576,_xlfn.XMATCH($A609,'Talnagögn | Numerical Data'!$A:$A),_xlfn.XMATCH($A$1,'Talnagögn | Numerical Data'!$1:$1))/INDEX('Talnagögn | Numerical Data'!$1:$1048576,_xlfn.XMATCH($A609,'Talnagögn | Numerical Data'!$A:$A),_xlfn.XMATCH($B$1,'Talnagögn | Numerical Data'!$1:$1))-1</f>
        <v>-0.25766246032813722</v>
      </c>
      <c r="AR609" s="350"/>
      <c r="AS609" s="795" t="str">
        <f>'Talnagögn | Numerical Data'!$E$170</f>
        <v>Cropland</v>
      </c>
      <c r="AT609" s="791" cm="1">
        <f t="array" ref="AT609">INDEX('Talnagögn | Numerical Data'!$1:$1048576,_xlfn.XMATCH($B609,'Talnagögn | Numerical Data'!$B:$B),_xlfn.XMATCH($B$4,'Talnagögn | Numerical Data'!$1:$1))-INDEX('Talnagögn | Numerical Data'!$1:$1048576,_xlfn.XMATCH($A609,'Talnagögn | Numerical Data'!$A:$A),_xlfn.XMATCH($B$2,'Talnagögn | Numerical Data'!$1:$1))</f>
        <v>-473.70819727873186</v>
      </c>
      <c r="AU609" s="806" cm="1">
        <f t="array" ref="AU609">INDEX('Talnagögn | Numerical Data'!$1:$1048576,_xlfn.XMATCH($B609,'Talnagögn | Numerical Data'!$B:$B),_xlfn.XMATCH($B$4,'Talnagögn | Numerical Data'!$1:$1))/INDEX('Talnagögn | Numerical Data'!$1:$1048576,_xlfn.XMATCH($A609,'Talnagögn | Numerical Data'!$A:$A),_xlfn.XMATCH($B$2,'Talnagögn | Numerical Data'!$1:$1))-1</f>
        <v>-0.22871779666827652</v>
      </c>
      <c r="AV609" s="791" cm="1">
        <f t="array" ref="AV609">INDEX('Talnagögn | Numerical Data'!$1:$1048576,_xlfn.XMATCH($B609,'Talnagögn | Numerical Data'!$B:$B),_xlfn.XMATCH($B$5,'Talnagögn | Numerical Data'!$1:$1))-INDEX('Talnagögn | Numerical Data'!$1:$1048576,_xlfn.XMATCH($A609,'Talnagögn | Numerical Data'!$A:$A),_xlfn.XMATCH($B$1,'Talnagögn | Numerical Data'!$1:$1))</f>
        <v>-637.89357378421937</v>
      </c>
      <c r="AW609" s="792" cm="1">
        <f t="array" ref="AW609">INDEX('Talnagögn | Numerical Data'!$1:$1048576,_xlfn.XMATCH($B609,'Talnagögn | Numerical Data'!$B:$B),_xlfn.XMATCH($B$5,'Talnagögn | Numerical Data'!$1:$1))/INDEX('Talnagögn | Numerical Data'!$1:$1048576,_xlfn.XMATCH($A609,'Talnagögn | Numerical Data'!$A:$A),_xlfn.XMATCH($B$1,'Talnagögn | Numerical Data'!$1:$1))-1</f>
        <v>-0.28419275493731111</v>
      </c>
      <c r="AY609" s="350"/>
      <c r="AZ609" s="350"/>
      <c r="BA609" s="350"/>
      <c r="BB609" s="350"/>
      <c r="BC609" s="350"/>
    </row>
    <row r="610" spans="1:55" s="37" customFormat="1" ht="21" customHeight="1" x14ac:dyDescent="0.4">
      <c r="A610" s="47" t="s">
        <v>79</v>
      </c>
      <c r="B610" s="47" t="s">
        <v>310</v>
      </c>
      <c r="C610" s="47" t="s">
        <v>315</v>
      </c>
      <c r="D610" s="225" t="s">
        <v>45</v>
      </c>
      <c r="E610" s="795" t="str">
        <f>'Talnagögn | Numerical Data'!$D$171</f>
        <v>Mólendi</v>
      </c>
      <c r="F610" s="791" cm="1">
        <f t="array" ref="F610">INDEX('Talnagögn | Numerical Data'!$1:$1048576,_xlfn.XMATCH($A610,'Talnagögn | Numerical Data'!$A:$A),_xlfn.XMATCH($A$1,'Talnagögn | Numerical Data'!$1:$1))</f>
        <v>5040.1391397011794</v>
      </c>
      <c r="G610" s="806">
        <f>$F610/$F$613</f>
        <v>0.81084363331904097</v>
      </c>
      <c r="H610" s="802" cm="1">
        <f t="array" ref="H610">INDEX('Talnagögn | Numerical Data'!$1:$1048576,_xlfn.XMATCH($A610,'Talnagögn | Numerical Data'!$A:$A),_xlfn.XMATCH($A$1,'Talnagögn | Numerical Data'!$1:$1))-INDEX('Talnagögn | Numerical Data'!$1:$1048576,_xlfn.XMATCH($A610,'Talnagögn | Numerical Data'!$A:$A),_xlfn.XMATCH($B$3,'Talnagögn | Numerical Data'!$1:$1))</f>
        <v>17.562407382859419</v>
      </c>
      <c r="I610" s="810" cm="1">
        <f t="array" ref="I610">INDEX('Talnagögn | Numerical Data'!$1:$1048576,_xlfn.XMATCH($A610,'Talnagögn | Numerical Data'!$A:$A),_xlfn.XMATCH($A$1,'Talnagögn | Numerical Data'!$1:$1))/INDEX('Talnagögn | Numerical Data'!$1:$1048576,_xlfn.XMATCH($A610,'Talnagögn | Numerical Data'!$A:$A),_xlfn.XMATCH($B$3,'Talnagögn | Numerical Data'!$1:$1))-1</f>
        <v>3.4966926975654733E-3</v>
      </c>
      <c r="J610" s="791" cm="1">
        <f t="array" ref="J610">INDEX('Talnagögn | Numerical Data'!$1:$1048576,_xlfn.XMATCH($A610,'Talnagögn | Numerical Data'!$A:$A),_xlfn.XMATCH($A$1,'Talnagögn | Numerical Data'!$1:$1))-INDEX('Talnagögn | Numerical Data'!$1:$1048576,_xlfn.XMATCH($A610,'Talnagögn | Numerical Data'!$A:$A),_xlfn.XMATCH($B$2,'Talnagögn | Numerical Data'!$1:$1))</f>
        <v>393.46459473908453</v>
      </c>
      <c r="K610" s="807" cm="1">
        <f t="array" ref="K610">INDEX('Talnagögn | Numerical Data'!$1:$1048576,_xlfn.XMATCH($A610,'Talnagögn | Numerical Data'!$A:$A),_xlfn.XMATCH($A$1,'Talnagögn | Numerical Data'!$1:$1))/INDEX('Talnagögn | Numerical Data'!$1:$1048576,_xlfn.XMATCH($A610,'Talnagögn | Numerical Data'!$A:$A),_xlfn.XMATCH($B$2,'Talnagögn | Numerical Data'!$1:$1))-1</f>
        <v>8.4676598486045807E-2</v>
      </c>
      <c r="L610" s="791" cm="1">
        <f t="array" ref="L610">INDEX('Talnagögn | Numerical Data'!$1:$1048576,_xlfn.XMATCH($A610,'Talnagögn | Numerical Data'!$A:$A),_xlfn.XMATCH($A$1,'Talnagögn | Numerical Data'!$1:$1))-INDEX('Talnagögn | Numerical Data'!$1:$1048576,_xlfn.XMATCH($A610,'Talnagögn | Numerical Data'!$A:$A),_xlfn.XMATCH($B$1,'Talnagögn | Numerical Data'!$1:$1))</f>
        <v>600.59462377935142</v>
      </c>
      <c r="M610" s="793" cm="1">
        <f t="array" ref="M610">INDEX('Talnagögn | Numerical Data'!$1:$1048576,_xlfn.XMATCH($A610,'Talnagögn | Numerical Data'!$A:$A),_xlfn.XMATCH($A$1,'Talnagögn | Numerical Data'!$1:$1))/INDEX('Talnagögn | Numerical Data'!$1:$1048576,_xlfn.XMATCH($A610,'Talnagögn | Numerical Data'!$A:$A),_xlfn.XMATCH($B$1,'Talnagögn | Numerical Data'!$1:$1))-1</f>
        <v>0.13528293761339705</v>
      </c>
      <c r="N610" s="350"/>
      <c r="O610" s="816" t="str">
        <f>'Talnagögn | Numerical Data'!$D$171</f>
        <v>Mólendi</v>
      </c>
      <c r="P610" s="791" cm="1">
        <f t="array" ref="P610">INDEX('Talnagögn | Numerical Data'!$1:$1048576,_xlfn.XMATCH($B610,'Talnagögn | Numerical Data'!$B:$B),_xlfn.XMATCH($B$4,'Talnagögn | Numerical Data'!$1:$1))-INDEX('Talnagögn | Numerical Data'!$1:$1048576,_xlfn.XMATCH($A610,'Talnagögn | Numerical Data'!$A:$A),_xlfn.XMATCH($B$2,'Talnagögn | Numerical Data'!$1:$1))</f>
        <v>-92.556013927704953</v>
      </c>
      <c r="Q610" s="810" cm="1">
        <f t="array" ref="Q610">INDEX('Talnagögn | Numerical Data'!$1:$1048576,_xlfn.XMATCH($B610,'Talnagögn | Numerical Data'!$B:$B),_xlfn.XMATCH($B$4,'Talnagögn | Numerical Data'!$1:$1))/INDEX('Talnagögn | Numerical Data'!$1:$1048576,_xlfn.XMATCH($A610,'Talnagögn | Numerical Data'!$A:$A),_xlfn.XMATCH($B$2,'Talnagögn | Numerical Data'!$1:$1))-1</f>
        <v>-1.9918764060644967E-2</v>
      </c>
      <c r="R610" s="791" cm="1">
        <f t="array" ref="R610">INDEX('Talnagögn | Numerical Data'!$1:$1048576,_xlfn.XMATCH($B610,'Talnagögn | Numerical Data'!$B:$B),_xlfn.XMATCH($B$5,'Talnagögn | Numerical Data'!$1:$1))-INDEX('Talnagögn | Numerical Data'!$1:$1048576,_xlfn.XMATCH($A610,'Talnagögn | Numerical Data'!$A:$A),_xlfn.XMATCH($B$1,'Talnagögn | Numerical Data'!$1:$1))</f>
        <v>-471.12675536378856</v>
      </c>
      <c r="S610" s="793" cm="1">
        <f t="array" ref="S610">INDEX('Talnagögn | Numerical Data'!$1:$1048576,_xlfn.XMATCH($B610,'Talnagögn | Numerical Data'!$B:$B),_xlfn.XMATCH($B$5,'Talnagögn | Numerical Data'!$1:$1))/INDEX('Talnagögn | Numerical Data'!$1:$1048576,_xlfn.XMATCH($A610,'Talnagögn | Numerical Data'!$A:$A),_xlfn.XMATCH($B$1,'Talnagögn | Numerical Data'!$1:$1))-1</f>
        <v>-0.10612051611920004</v>
      </c>
      <c r="U610" s="350"/>
      <c r="V610" s="350"/>
      <c r="W610" s="350"/>
      <c r="X610" s="350"/>
      <c r="Y610" s="350"/>
      <c r="Z610" s="350"/>
      <c r="AA610" s="350"/>
      <c r="AB610" s="350"/>
      <c r="AC610" s="350"/>
      <c r="AD610" s="350"/>
      <c r="AE610" s="350"/>
      <c r="AF610" s="664"/>
      <c r="AI610" s="795" t="str">
        <f>'Talnagögn | Numerical Data'!$E$171</f>
        <v>Grassland</v>
      </c>
      <c r="AJ610" s="791" cm="1">
        <f t="array" ref="AJ610">INDEX('Talnagögn | Numerical Data'!$1:$1048576,_xlfn.XMATCH($A610,'Talnagögn | Numerical Data'!$A:$A),_xlfn.XMATCH($A$1,'Talnagögn | Numerical Data'!$1:$1))</f>
        <v>5040.1391397011794</v>
      </c>
      <c r="AK610" s="806">
        <f>$F610/$F$613</f>
        <v>0.81084363331904097</v>
      </c>
      <c r="AL610" s="802" cm="1">
        <f t="array" ref="AL610">INDEX('Talnagögn | Numerical Data'!$1:$1048576,_xlfn.XMATCH($A610,'Talnagögn | Numerical Data'!$A:$A),_xlfn.XMATCH($A$1,'Talnagögn | Numerical Data'!$1:$1))-INDEX('Talnagögn | Numerical Data'!$1:$1048576,_xlfn.XMATCH($A610,'Talnagögn | Numerical Data'!$A:$A),_xlfn.XMATCH($B$3,'Talnagögn | Numerical Data'!$1:$1))</f>
        <v>17.562407382859419</v>
      </c>
      <c r="AM610" s="810" cm="1">
        <f t="array" ref="AM610">INDEX('Talnagögn | Numerical Data'!$1:$1048576,_xlfn.XMATCH($A610,'Talnagögn | Numerical Data'!$A:$A),_xlfn.XMATCH($A$1,'Talnagögn | Numerical Data'!$1:$1))/INDEX('Talnagögn | Numerical Data'!$1:$1048576,_xlfn.XMATCH($A610,'Talnagögn | Numerical Data'!$A:$A),_xlfn.XMATCH($B$3,'Talnagögn | Numerical Data'!$1:$1))-1</f>
        <v>3.4966926975654733E-3</v>
      </c>
      <c r="AN610" s="791" cm="1">
        <f t="array" ref="AN610">INDEX('Talnagögn | Numerical Data'!$1:$1048576,_xlfn.XMATCH($A610,'Talnagögn | Numerical Data'!$A:$A),_xlfn.XMATCH($A$1,'Talnagögn | Numerical Data'!$1:$1))-INDEX('Talnagögn | Numerical Data'!$1:$1048576,_xlfn.XMATCH($A610,'Talnagögn | Numerical Data'!$A:$A),_xlfn.XMATCH($B$2,'Talnagögn | Numerical Data'!$1:$1))</f>
        <v>393.46459473908453</v>
      </c>
      <c r="AO610" s="807" cm="1">
        <f t="array" ref="AO610">INDEX('Talnagögn | Numerical Data'!$1:$1048576,_xlfn.XMATCH($A610,'Talnagögn | Numerical Data'!$A:$A),_xlfn.XMATCH($A$1,'Talnagögn | Numerical Data'!$1:$1))/INDEX('Talnagögn | Numerical Data'!$1:$1048576,_xlfn.XMATCH($A610,'Talnagögn | Numerical Data'!$A:$A),_xlfn.XMATCH($B$2,'Talnagögn | Numerical Data'!$1:$1))-1</f>
        <v>8.4676598486045807E-2</v>
      </c>
      <c r="AP610" s="791" cm="1">
        <f t="array" ref="AP610">INDEX('Talnagögn | Numerical Data'!$1:$1048576,_xlfn.XMATCH($A610,'Talnagögn | Numerical Data'!$A:$A),_xlfn.XMATCH($A$1,'Talnagögn | Numerical Data'!$1:$1))-INDEX('Talnagögn | Numerical Data'!$1:$1048576,_xlfn.XMATCH($A610,'Talnagögn | Numerical Data'!$A:$A),_xlfn.XMATCH($B$1,'Talnagögn | Numerical Data'!$1:$1))</f>
        <v>600.59462377935142</v>
      </c>
      <c r="AQ610" s="793" cm="1">
        <f t="array" ref="AQ610">INDEX('Talnagögn | Numerical Data'!$1:$1048576,_xlfn.XMATCH($A610,'Talnagögn | Numerical Data'!$A:$A),_xlfn.XMATCH($A$1,'Talnagögn | Numerical Data'!$1:$1))/INDEX('Talnagögn | Numerical Data'!$1:$1048576,_xlfn.XMATCH($A610,'Talnagögn | Numerical Data'!$A:$A),_xlfn.XMATCH($B$1,'Talnagögn | Numerical Data'!$1:$1))-1</f>
        <v>0.13528293761339705</v>
      </c>
      <c r="AR610" s="350"/>
      <c r="AS610" s="795" t="str">
        <f>'Talnagögn | Numerical Data'!$E$171</f>
        <v>Grassland</v>
      </c>
      <c r="AT610" s="791" cm="1">
        <f t="array" ref="AT610">INDEX('Talnagögn | Numerical Data'!$1:$1048576,_xlfn.XMATCH($B610,'Talnagögn | Numerical Data'!$B:$B),_xlfn.XMATCH($B$4,'Talnagögn | Numerical Data'!$1:$1))-INDEX('Talnagögn | Numerical Data'!$1:$1048576,_xlfn.XMATCH($A610,'Talnagögn | Numerical Data'!$A:$A),_xlfn.XMATCH($B$2,'Talnagögn | Numerical Data'!$1:$1))</f>
        <v>-92.556013927704953</v>
      </c>
      <c r="AU610" s="810" cm="1">
        <f t="array" ref="AU610">INDEX('Talnagögn | Numerical Data'!$1:$1048576,_xlfn.XMATCH($B610,'Talnagögn | Numerical Data'!$B:$B),_xlfn.XMATCH($B$4,'Talnagögn | Numerical Data'!$1:$1))/INDEX('Talnagögn | Numerical Data'!$1:$1048576,_xlfn.XMATCH($A610,'Talnagögn | Numerical Data'!$A:$A),_xlfn.XMATCH($B$2,'Talnagögn | Numerical Data'!$1:$1))-1</f>
        <v>-1.9918764060644967E-2</v>
      </c>
      <c r="AV610" s="791" cm="1">
        <f t="array" ref="AV610">INDEX('Talnagögn | Numerical Data'!$1:$1048576,_xlfn.XMATCH($B610,'Talnagögn | Numerical Data'!$B:$B),_xlfn.XMATCH($B$5,'Talnagögn | Numerical Data'!$1:$1))-INDEX('Talnagögn | Numerical Data'!$1:$1048576,_xlfn.XMATCH($A610,'Talnagögn | Numerical Data'!$A:$A),_xlfn.XMATCH($B$1,'Talnagögn | Numerical Data'!$1:$1))</f>
        <v>-471.12675536378856</v>
      </c>
      <c r="AW610" s="793" cm="1">
        <f t="array" ref="AW610">INDEX('Talnagögn | Numerical Data'!$1:$1048576,_xlfn.XMATCH($B610,'Talnagögn | Numerical Data'!$B:$B),_xlfn.XMATCH($B$5,'Talnagögn | Numerical Data'!$1:$1))/INDEX('Talnagögn | Numerical Data'!$1:$1048576,_xlfn.XMATCH($A610,'Talnagögn | Numerical Data'!$A:$A),_xlfn.XMATCH($B$1,'Talnagögn | Numerical Data'!$1:$1))-1</f>
        <v>-0.10612051611920004</v>
      </c>
      <c r="AY610" s="350"/>
      <c r="AZ610" s="350"/>
      <c r="BA610" s="350"/>
      <c r="BB610" s="350"/>
      <c r="BC610" s="350"/>
    </row>
    <row r="611" spans="1:55" s="37" customFormat="1" ht="21" customHeight="1" x14ac:dyDescent="0.4">
      <c r="A611" s="47" t="s">
        <v>80</v>
      </c>
      <c r="B611" s="47" t="s">
        <v>311</v>
      </c>
      <c r="C611" s="47" t="s">
        <v>316</v>
      </c>
      <c r="D611" s="225" t="s">
        <v>45</v>
      </c>
      <c r="E611" s="795" t="str">
        <f>'Talnagögn | Numerical Data'!$D$172</f>
        <v>Votlendi</v>
      </c>
      <c r="F611" s="791" cm="1">
        <f t="array" ref="F611">INDEX('Talnagögn | Numerical Data'!$1:$1048576,_xlfn.XMATCH($A611,'Talnagögn | Numerical Data'!$A:$A),_xlfn.XMATCH($A$1,'Talnagögn | Numerical Data'!$1:$1))</f>
        <v>17.149632836863123</v>
      </c>
      <c r="G611" s="810">
        <f>$F611/$F$613</f>
        <v>2.7589854593486618E-3</v>
      </c>
      <c r="H611" s="937" cm="1">
        <f t="array" ref="H611">INDEX('Talnagögn | Numerical Data'!$1:$1048576,_xlfn.XMATCH($A611,'Talnagögn | Numerical Data'!$A:$A),_xlfn.XMATCH($A$1,'Talnagögn | Numerical Data'!$1:$1))-INDEX('Talnagögn | Numerical Data'!$1:$1048576,_xlfn.XMATCH($A611,'Talnagögn | Numerical Data'!$A:$A),_xlfn.XMATCH($B$3,'Talnagögn | Numerical Data'!$1:$1))</f>
        <v>1.15052177701358E-4</v>
      </c>
      <c r="I611" s="810" cm="1">
        <f t="array" ref="I611">INDEX('Talnagögn | Numerical Data'!$1:$1048576,_xlfn.XMATCH($A611,'Talnagögn | Numerical Data'!$A:$A),_xlfn.XMATCH($A$1,'Talnagögn | Numerical Data'!$1:$1))/INDEX('Talnagögn | Numerical Data'!$1:$1048576,_xlfn.XMATCH($A611,'Talnagögn | Numerical Data'!$A:$A),_xlfn.XMATCH($B$3,'Talnagögn | Numerical Data'!$1:$1))-1</f>
        <v>6.7087704240798018E-6</v>
      </c>
      <c r="J611" s="802" cm="1">
        <f t="array" ref="J611">INDEX('Talnagögn | Numerical Data'!$1:$1048576,_xlfn.XMATCH($A611,'Talnagögn | Numerical Data'!$A:$A),_xlfn.XMATCH($A$1,'Talnagögn | Numerical Data'!$1:$1))-INDEX('Talnagögn | Numerical Data'!$1:$1048576,_xlfn.XMATCH($A611,'Talnagögn | Numerical Data'!$A:$A),_xlfn.XMATCH($B$2,'Talnagögn | Numerical Data'!$1:$1))</f>
        <v>-2.2943038744601871</v>
      </c>
      <c r="K611" s="806" cm="1">
        <f t="array" ref="K611">INDEX('Talnagögn | Numerical Data'!$1:$1048576,_xlfn.XMATCH($A611,'Talnagögn | Numerical Data'!$A:$A),_xlfn.XMATCH($A$1,'Talnagögn | Numerical Data'!$1:$1))/INDEX('Talnagögn | Numerical Data'!$1:$1048576,_xlfn.XMATCH($A611,'Talnagögn | Numerical Data'!$A:$A),_xlfn.XMATCH($B$2,'Talnagögn | Numerical Data'!$1:$1))-1</f>
        <v>-0.11799585179291827</v>
      </c>
      <c r="L611" s="791" cm="1">
        <f t="array" ref="L611">INDEX('Talnagögn | Numerical Data'!$1:$1048576,_xlfn.XMATCH($A611,'Talnagögn | Numerical Data'!$A:$A),_xlfn.XMATCH($A$1,'Talnagögn | Numerical Data'!$1:$1))-INDEX('Talnagögn | Numerical Data'!$1:$1048576,_xlfn.XMATCH($A611,'Talnagögn | Numerical Data'!$A:$A),_xlfn.XMATCH($B$1,'Talnagögn | Numerical Data'!$1:$1))</f>
        <v>14.491106918659593</v>
      </c>
      <c r="M611" s="792" cm="1">
        <f t="array" ref="M611">INDEX('Talnagögn | Numerical Data'!$1:$1048576,_xlfn.XMATCH($A611,'Talnagögn | Numerical Data'!$A:$A),_xlfn.XMATCH($A$1,'Talnagögn | Numerical Data'!$1:$1))/INDEX('Talnagögn | Numerical Data'!$1:$1048576,_xlfn.XMATCH($A611,'Talnagögn | Numerical Data'!$A:$A),_xlfn.XMATCH($B$1,'Talnagögn | Numerical Data'!$1:$1))-1</f>
        <v>5.4508052072901352</v>
      </c>
      <c r="N611" s="350"/>
      <c r="O611" s="816" t="str">
        <f>'Talnagögn | Numerical Data'!$D$172</f>
        <v>Votlendi</v>
      </c>
      <c r="P611" s="791" cm="1">
        <f t="array" ref="P611">INDEX('Talnagögn | Numerical Data'!$1:$1048576,_xlfn.XMATCH($B611,'Talnagögn | Numerical Data'!$B:$B),_xlfn.XMATCH($B$4,'Talnagögn | Numerical Data'!$1:$1))-INDEX('Talnagögn | Numerical Data'!$1:$1048576,_xlfn.XMATCH($A611,'Talnagögn | Numerical Data'!$A:$A),_xlfn.XMATCH($B$2,'Talnagögn | Numerical Data'!$1:$1))</f>
        <v>51.094515468759489</v>
      </c>
      <c r="Q611" s="806" cm="1">
        <f t="array" ref="Q611">INDEX('Talnagögn | Numerical Data'!$1:$1048576,_xlfn.XMATCH($B611,'Talnagögn | Numerical Data'!$B:$B),_xlfn.XMATCH($B$4,'Talnagögn | Numerical Data'!$1:$1))/INDEX('Talnagögn | Numerical Data'!$1:$1048576,_xlfn.XMATCH($A611,'Talnagögn | Numerical Data'!$A:$A),_xlfn.XMATCH($B$2,'Talnagögn | Numerical Data'!$1:$1))-1</f>
        <v>2.6277865551271953</v>
      </c>
      <c r="R611" s="791" cm="1">
        <f t="array" ref="R611">INDEX('Talnagögn | Numerical Data'!$1:$1048576,_xlfn.XMATCH($B611,'Talnagögn | Numerical Data'!$B:$B),_xlfn.XMATCH($B$5,'Talnagögn | Numerical Data'!$1:$1))-INDEX('Talnagögn | Numerical Data'!$1:$1048576,_xlfn.XMATCH($A611,'Talnagögn | Numerical Data'!$A:$A),_xlfn.XMATCH($B$1,'Talnagögn | Numerical Data'!$1:$1))</f>
        <v>122.17883399487333</v>
      </c>
      <c r="S611" s="792" cm="1">
        <f t="array" ref="S611">INDEX('Talnagögn | Numerical Data'!$1:$1048576,_xlfn.XMATCH($B611,'Talnagögn | Numerical Data'!$B:$B),_xlfn.XMATCH($B$5,'Talnagögn | Numerical Data'!$1:$1))/INDEX('Talnagögn | Numerical Data'!$1:$1048576,_xlfn.XMATCH($A611,'Talnagögn | Numerical Data'!$A:$A),_xlfn.XMATCH($B$1,'Talnagögn | Numerical Data'!$1:$1))-1</f>
        <v>45.957360489994521</v>
      </c>
      <c r="U611" s="350"/>
      <c r="V611" s="350"/>
      <c r="W611" s="350"/>
      <c r="X611" s="350"/>
      <c r="Y611" s="350"/>
      <c r="Z611" s="350"/>
      <c r="AA611" s="350"/>
      <c r="AB611" s="350"/>
      <c r="AC611" s="350"/>
      <c r="AD611" s="350"/>
      <c r="AE611" s="350"/>
      <c r="AF611" s="664"/>
      <c r="AI611" s="795" t="str">
        <f>'Talnagögn | Numerical Data'!$E$172</f>
        <v>Wetlands</v>
      </c>
      <c r="AJ611" s="791" cm="1">
        <f t="array" ref="AJ611">INDEX('Talnagögn | Numerical Data'!$1:$1048576,_xlfn.XMATCH($A611,'Talnagögn | Numerical Data'!$A:$A),_xlfn.XMATCH($A$1,'Talnagögn | Numerical Data'!$1:$1))</f>
        <v>17.149632836863123</v>
      </c>
      <c r="AK611" s="810">
        <f>$F611/$F$613</f>
        <v>2.7589854593486618E-3</v>
      </c>
      <c r="AL611" s="937" cm="1">
        <f t="array" ref="AL611">INDEX('Talnagögn | Numerical Data'!$1:$1048576,_xlfn.XMATCH($A611,'Talnagögn | Numerical Data'!$A:$A),_xlfn.XMATCH($A$1,'Talnagögn | Numerical Data'!$1:$1))-INDEX('Talnagögn | Numerical Data'!$1:$1048576,_xlfn.XMATCH($A611,'Talnagögn | Numerical Data'!$A:$A),_xlfn.XMATCH($B$3,'Talnagögn | Numerical Data'!$1:$1))</f>
        <v>1.15052177701358E-4</v>
      </c>
      <c r="AM611" s="810" cm="1">
        <f t="array" ref="AM611">INDEX('Talnagögn | Numerical Data'!$1:$1048576,_xlfn.XMATCH($A611,'Talnagögn | Numerical Data'!$A:$A),_xlfn.XMATCH($A$1,'Talnagögn | Numerical Data'!$1:$1))/INDEX('Talnagögn | Numerical Data'!$1:$1048576,_xlfn.XMATCH($A611,'Talnagögn | Numerical Data'!$A:$A),_xlfn.XMATCH($B$3,'Talnagögn | Numerical Data'!$1:$1))-1</f>
        <v>6.7087704240798018E-6</v>
      </c>
      <c r="AN611" s="802" cm="1">
        <f t="array" ref="AN611">INDEX('Talnagögn | Numerical Data'!$1:$1048576,_xlfn.XMATCH($A611,'Talnagögn | Numerical Data'!$A:$A),_xlfn.XMATCH($A$1,'Talnagögn | Numerical Data'!$1:$1))-INDEX('Talnagögn | Numerical Data'!$1:$1048576,_xlfn.XMATCH($A611,'Talnagögn | Numerical Data'!$A:$A),_xlfn.XMATCH($B$2,'Talnagögn | Numerical Data'!$1:$1))</f>
        <v>-2.2943038744601871</v>
      </c>
      <c r="AO611" s="806" cm="1">
        <f t="array" ref="AO611">INDEX('Talnagögn | Numerical Data'!$1:$1048576,_xlfn.XMATCH($A611,'Talnagögn | Numerical Data'!$A:$A),_xlfn.XMATCH($A$1,'Talnagögn | Numerical Data'!$1:$1))/INDEX('Talnagögn | Numerical Data'!$1:$1048576,_xlfn.XMATCH($A611,'Talnagögn | Numerical Data'!$A:$A),_xlfn.XMATCH($B$2,'Talnagögn | Numerical Data'!$1:$1))-1</f>
        <v>-0.11799585179291827</v>
      </c>
      <c r="AP611" s="791" cm="1">
        <f t="array" ref="AP611">INDEX('Talnagögn | Numerical Data'!$1:$1048576,_xlfn.XMATCH($A611,'Talnagögn | Numerical Data'!$A:$A),_xlfn.XMATCH($A$1,'Talnagögn | Numerical Data'!$1:$1))-INDEX('Talnagögn | Numerical Data'!$1:$1048576,_xlfn.XMATCH($A611,'Talnagögn | Numerical Data'!$A:$A),_xlfn.XMATCH($B$1,'Talnagögn | Numerical Data'!$1:$1))</f>
        <v>14.491106918659593</v>
      </c>
      <c r="AQ611" s="792" cm="1">
        <f t="array" ref="AQ611">INDEX('Talnagögn | Numerical Data'!$1:$1048576,_xlfn.XMATCH($A611,'Talnagögn | Numerical Data'!$A:$A),_xlfn.XMATCH($A$1,'Talnagögn | Numerical Data'!$1:$1))/INDEX('Talnagögn | Numerical Data'!$1:$1048576,_xlfn.XMATCH($A611,'Talnagögn | Numerical Data'!$A:$A),_xlfn.XMATCH($B$1,'Talnagögn | Numerical Data'!$1:$1))-1</f>
        <v>5.4508052072901352</v>
      </c>
      <c r="AR611" s="350"/>
      <c r="AS611" s="795" t="str">
        <f>'Talnagögn | Numerical Data'!$E$172</f>
        <v>Wetlands</v>
      </c>
      <c r="AT611" s="791" cm="1">
        <f t="array" ref="AT611">INDEX('Talnagögn | Numerical Data'!$1:$1048576,_xlfn.XMATCH($B611,'Talnagögn | Numerical Data'!$B:$B),_xlfn.XMATCH($B$4,'Talnagögn | Numerical Data'!$1:$1))-INDEX('Talnagögn | Numerical Data'!$1:$1048576,_xlfn.XMATCH($A611,'Talnagögn | Numerical Data'!$A:$A),_xlfn.XMATCH($B$2,'Talnagögn | Numerical Data'!$1:$1))</f>
        <v>51.094515468759489</v>
      </c>
      <c r="AU611" s="806" cm="1">
        <f t="array" ref="AU611">INDEX('Talnagögn | Numerical Data'!$1:$1048576,_xlfn.XMATCH($B611,'Talnagögn | Numerical Data'!$B:$B),_xlfn.XMATCH($B$4,'Talnagögn | Numerical Data'!$1:$1))/INDEX('Talnagögn | Numerical Data'!$1:$1048576,_xlfn.XMATCH($A611,'Talnagögn | Numerical Data'!$A:$A),_xlfn.XMATCH($B$2,'Talnagögn | Numerical Data'!$1:$1))-1</f>
        <v>2.6277865551271953</v>
      </c>
      <c r="AV611" s="791" cm="1">
        <f t="array" ref="AV611">INDEX('Talnagögn | Numerical Data'!$1:$1048576,_xlfn.XMATCH($B611,'Talnagögn | Numerical Data'!$B:$B),_xlfn.XMATCH($B$5,'Talnagögn | Numerical Data'!$1:$1))-INDEX('Talnagögn | Numerical Data'!$1:$1048576,_xlfn.XMATCH($A611,'Talnagögn | Numerical Data'!$A:$A),_xlfn.XMATCH($B$1,'Talnagögn | Numerical Data'!$1:$1))</f>
        <v>122.17883399487333</v>
      </c>
      <c r="AW611" s="792" cm="1">
        <f t="array" ref="AW611">INDEX('Talnagögn | Numerical Data'!$1:$1048576,_xlfn.XMATCH($B611,'Talnagögn | Numerical Data'!$B:$B),_xlfn.XMATCH($B$5,'Talnagögn | Numerical Data'!$1:$1))/INDEX('Talnagögn | Numerical Data'!$1:$1048576,_xlfn.XMATCH($A611,'Talnagögn | Numerical Data'!$A:$A),_xlfn.XMATCH($B$1,'Talnagögn | Numerical Data'!$1:$1))-1</f>
        <v>45.957360489994521</v>
      </c>
      <c r="AY611" s="350"/>
      <c r="AZ611" s="350"/>
      <c r="BA611" s="350"/>
      <c r="BB611" s="350"/>
      <c r="BC611" s="350"/>
    </row>
    <row r="612" spans="1:55" s="37" customFormat="1" ht="21" customHeight="1" x14ac:dyDescent="0.4">
      <c r="A612" s="47" t="s">
        <v>94</v>
      </c>
      <c r="B612" s="47" t="s">
        <v>312</v>
      </c>
      <c r="C612" s="47" t="s">
        <v>317</v>
      </c>
      <c r="D612" s="225" t="s">
        <v>45</v>
      </c>
      <c r="E612" s="796" t="str">
        <f>'Talnagögn | Numerical Data'!$D$173</f>
        <v>Önnur losun</v>
      </c>
      <c r="F612" s="797" cm="1">
        <f t="array" ref="F612">INDEX('Talnagögn | Numerical Data'!$1:$1048576,_xlfn.XMATCH($A612,'Talnagögn | Numerical Data'!$A:$A),_xlfn.XMATCH($A$1,'Talnagögn | Numerical Data'!$1:$1))</f>
        <v>26.561501825801315</v>
      </c>
      <c r="G612" s="808">
        <f>$F612/$F$613</f>
        <v>4.2731408895429783E-3</v>
      </c>
      <c r="H612" s="803" cm="1">
        <f t="array" ref="H612">INDEX('Talnagögn | Numerical Data'!$1:$1048576,_xlfn.XMATCH($A612,'Talnagögn | Numerical Data'!$A:$A),_xlfn.XMATCH($A$1,'Talnagögn | Numerical Data'!$1:$1))-INDEX('Talnagögn | Numerical Data'!$1:$1048576,_xlfn.XMATCH($A612,'Talnagögn | Numerical Data'!$A:$A),_xlfn.XMATCH($B$3,'Talnagögn | Numerical Data'!$1:$1))</f>
        <v>1.5564309641695218</v>
      </c>
      <c r="I612" s="811" cm="1">
        <f t="array" ref="I612">INDEX('Talnagögn | Numerical Data'!$1:$1048576,_xlfn.XMATCH($A612,'Talnagögn | Numerical Data'!$A:$A),_xlfn.XMATCH($A$1,'Talnagögn | Numerical Data'!$1:$1))/INDEX('Talnagögn | Numerical Data'!$1:$1048576,_xlfn.XMATCH($A612,'Talnagögn | Numerical Data'!$A:$A),_xlfn.XMATCH($B$3,'Talnagögn | Numerical Data'!$1:$1))-1</f>
        <v>6.2244613213943589E-2</v>
      </c>
      <c r="J612" s="797" cm="1">
        <f t="array" ref="J612">INDEX('Talnagögn | Numerical Data'!$1:$1048576,_xlfn.XMATCH($A612,'Talnagögn | Numerical Data'!$A:$A),_xlfn.XMATCH($A$1,'Talnagögn | Numerical Data'!$1:$1))-INDEX('Talnagögn | Numerical Data'!$1:$1048576,_xlfn.XMATCH($A612,'Talnagögn | Numerical Data'!$A:$A),_xlfn.XMATCH($B$2,'Talnagögn | Numerical Data'!$1:$1))</f>
        <v>-31.473429608701736</v>
      </c>
      <c r="K612" s="811" cm="1">
        <f t="array" ref="K612">INDEX('Talnagögn | Numerical Data'!$1:$1048576,_xlfn.XMATCH($A612,'Talnagögn | Numerical Data'!$A:$A),_xlfn.XMATCH($A$1,'Talnagögn | Numerical Data'!$1:$1))/INDEX('Talnagögn | Numerical Data'!$1:$1048576,_xlfn.XMATCH($A612,'Talnagögn | Numerical Data'!$A:$A),_xlfn.XMATCH($B$2,'Talnagögn | Numerical Data'!$1:$1))-1</f>
        <v>-0.54231871789530683</v>
      </c>
      <c r="L612" s="803" cm="1">
        <f t="array" ref="L612">INDEX('Talnagögn | Numerical Data'!$1:$1048576,_xlfn.XMATCH($A612,'Talnagögn | Numerical Data'!$A:$A),_xlfn.XMATCH($A$1,'Talnagögn | Numerical Data'!$1:$1))-INDEX('Talnagögn | Numerical Data'!$1:$1048576,_xlfn.XMATCH($A612,'Talnagögn | Numerical Data'!$A:$A),_xlfn.XMATCH($B$1,'Talnagögn | Numerical Data'!$1:$1))</f>
        <v>-4.0454985449268861</v>
      </c>
      <c r="M612" s="798" cm="1">
        <f t="array" ref="M612">INDEX('Talnagögn | Numerical Data'!$1:$1048576,_xlfn.XMATCH($A612,'Talnagögn | Numerical Data'!$A:$A),_xlfn.XMATCH($A$1,'Talnagögn | Numerical Data'!$1:$1))/INDEX('Talnagögn | Numerical Data'!$1:$1048576,_xlfn.XMATCH($A612,'Talnagögn | Numerical Data'!$A:$A),_xlfn.XMATCH($B$1,'Talnagögn | Numerical Data'!$1:$1))-1</f>
        <v>-0.13217559695251624</v>
      </c>
      <c r="N612" s="350"/>
      <c r="O612" s="819" t="str">
        <f>'Talnagögn | Numerical Data'!$D$173</f>
        <v>Önnur losun</v>
      </c>
      <c r="P612" s="797" cm="1">
        <f t="array" ref="P612">INDEX('Talnagögn | Numerical Data'!$1:$1048576,_xlfn.XMATCH($B612,'Talnagögn | Numerical Data'!$B:$B),_xlfn.XMATCH($B$4,'Talnagögn | Numerical Data'!$1:$1))-INDEX('Talnagögn | Numerical Data'!$1:$1048576,_xlfn.XMATCH($A612,'Talnagögn | Numerical Data'!$A:$A),_xlfn.XMATCH($B$2,'Talnagögn | Numerical Data'!$1:$1))</f>
        <v>-25.43677710224074</v>
      </c>
      <c r="Q612" s="811" cm="1">
        <f t="array" ref="Q612">INDEX('Talnagögn | Numerical Data'!$1:$1048576,_xlfn.XMATCH($B612,'Talnagögn | Numerical Data'!$B:$B),_xlfn.XMATCH($B$4,'Talnagögn | Numerical Data'!$1:$1))/INDEX('Talnagögn | Numerical Data'!$1:$1048576,_xlfn.XMATCH($A612,'Talnagögn | Numerical Data'!$A:$A),_xlfn.XMATCH($B$2,'Talnagögn | Numerical Data'!$1:$1))-1</f>
        <v>-0.43830114852376667</v>
      </c>
      <c r="R612" s="803" cm="1">
        <f t="array" ref="R612">INDEX('Talnagögn | Numerical Data'!$1:$1048576,_xlfn.XMATCH($B612,'Talnagögn | Numerical Data'!$B:$B),_xlfn.XMATCH($B$5,'Talnagögn | Numerical Data'!$1:$1))-INDEX('Talnagögn | Numerical Data'!$1:$1048576,_xlfn.XMATCH($A612,'Talnagögn | Numerical Data'!$A:$A),_xlfn.XMATCH($B$1,'Talnagögn | Numerical Data'!$1:$1))</f>
        <v>1.8605477504916053</v>
      </c>
      <c r="S612" s="798" cm="1">
        <f t="array" ref="S612">INDEX('Talnagögn | Numerical Data'!$1:$1048576,_xlfn.XMATCH($B612,'Talnagögn | Numerical Data'!$B:$B),_xlfn.XMATCH($B$5,'Talnagögn | Numerical Data'!$1:$1))/INDEX('Talnagögn | Numerical Data'!$1:$1048576,_xlfn.XMATCH($A612,'Talnagögn | Numerical Data'!$A:$A),_xlfn.XMATCH($B$1,'Talnagögn | Numerical Data'!$1:$1))-1</f>
        <v>6.078830750990516E-2</v>
      </c>
      <c r="U612" s="350"/>
      <c r="V612" s="350"/>
      <c r="W612" s="350"/>
      <c r="X612" s="350"/>
      <c r="Y612" s="350"/>
      <c r="Z612" s="350"/>
      <c r="AA612" s="350"/>
      <c r="AB612" s="350"/>
      <c r="AC612" s="350"/>
      <c r="AD612" s="350"/>
      <c r="AE612" s="350"/>
      <c r="AF612" s="664"/>
      <c r="AI612" s="796" t="str">
        <f>'Talnagögn | Numerical Data'!$E$173</f>
        <v>Other Emissions</v>
      </c>
      <c r="AJ612" s="797" cm="1">
        <f t="array" ref="AJ612">INDEX('Talnagögn | Numerical Data'!$1:$1048576,_xlfn.XMATCH($A612,'Talnagögn | Numerical Data'!$A:$A),_xlfn.XMATCH($A$1,'Talnagögn | Numerical Data'!$1:$1))</f>
        <v>26.561501825801315</v>
      </c>
      <c r="AK612" s="808">
        <f>$F612/$F$613</f>
        <v>4.2731408895429783E-3</v>
      </c>
      <c r="AL612" s="803" cm="1">
        <f t="array" ref="AL612">INDEX('Talnagögn | Numerical Data'!$1:$1048576,_xlfn.XMATCH($A612,'Talnagögn | Numerical Data'!$A:$A),_xlfn.XMATCH($A$1,'Talnagögn | Numerical Data'!$1:$1))-INDEX('Talnagögn | Numerical Data'!$1:$1048576,_xlfn.XMATCH($A612,'Talnagögn | Numerical Data'!$A:$A),_xlfn.XMATCH($B$3,'Talnagögn | Numerical Data'!$1:$1))</f>
        <v>1.5564309641695218</v>
      </c>
      <c r="AM612" s="811" cm="1">
        <f t="array" ref="AM612">INDEX('Talnagögn | Numerical Data'!$1:$1048576,_xlfn.XMATCH($A612,'Talnagögn | Numerical Data'!$A:$A),_xlfn.XMATCH($A$1,'Talnagögn | Numerical Data'!$1:$1))/INDEX('Talnagögn | Numerical Data'!$1:$1048576,_xlfn.XMATCH($A612,'Talnagögn | Numerical Data'!$A:$A),_xlfn.XMATCH($B$3,'Talnagögn | Numerical Data'!$1:$1))-1</f>
        <v>6.2244613213943589E-2</v>
      </c>
      <c r="AN612" s="797" cm="1">
        <f t="array" ref="AN612">INDEX('Talnagögn | Numerical Data'!$1:$1048576,_xlfn.XMATCH($A612,'Talnagögn | Numerical Data'!$A:$A),_xlfn.XMATCH($A$1,'Talnagögn | Numerical Data'!$1:$1))-INDEX('Talnagögn | Numerical Data'!$1:$1048576,_xlfn.XMATCH($A612,'Talnagögn | Numerical Data'!$A:$A),_xlfn.XMATCH($B$2,'Talnagögn | Numerical Data'!$1:$1))</f>
        <v>-31.473429608701736</v>
      </c>
      <c r="AO612" s="811" cm="1">
        <f t="array" ref="AO612">INDEX('Talnagögn | Numerical Data'!$1:$1048576,_xlfn.XMATCH($A612,'Talnagögn | Numerical Data'!$A:$A),_xlfn.XMATCH($A$1,'Talnagögn | Numerical Data'!$1:$1))/INDEX('Talnagögn | Numerical Data'!$1:$1048576,_xlfn.XMATCH($A612,'Talnagögn | Numerical Data'!$A:$A),_xlfn.XMATCH($B$2,'Talnagögn | Numerical Data'!$1:$1))-1</f>
        <v>-0.54231871789530683</v>
      </c>
      <c r="AP612" s="803" cm="1">
        <f t="array" ref="AP612">INDEX('Talnagögn | Numerical Data'!$1:$1048576,_xlfn.XMATCH($A612,'Talnagögn | Numerical Data'!$A:$A),_xlfn.XMATCH($A$1,'Talnagögn | Numerical Data'!$1:$1))-INDEX('Talnagögn | Numerical Data'!$1:$1048576,_xlfn.XMATCH($A612,'Talnagögn | Numerical Data'!$A:$A),_xlfn.XMATCH($B$1,'Talnagögn | Numerical Data'!$1:$1))</f>
        <v>-4.0454985449268861</v>
      </c>
      <c r="AQ612" s="798" cm="1">
        <f t="array" ref="AQ612">INDEX('Talnagögn | Numerical Data'!$1:$1048576,_xlfn.XMATCH($A612,'Talnagögn | Numerical Data'!$A:$A),_xlfn.XMATCH($A$1,'Talnagögn | Numerical Data'!$1:$1))/INDEX('Talnagögn | Numerical Data'!$1:$1048576,_xlfn.XMATCH($A612,'Talnagögn | Numerical Data'!$A:$A),_xlfn.XMATCH($B$1,'Talnagögn | Numerical Data'!$1:$1))-1</f>
        <v>-0.13217559695251624</v>
      </c>
      <c r="AR612" s="350"/>
      <c r="AS612" s="796" t="str">
        <f>'Talnagögn | Numerical Data'!$E$173</f>
        <v>Other Emissions</v>
      </c>
      <c r="AT612" s="797" cm="1">
        <f t="array" ref="AT612">INDEX('Talnagögn | Numerical Data'!$1:$1048576,_xlfn.XMATCH($B612,'Talnagögn | Numerical Data'!$B:$B),_xlfn.XMATCH($B$4,'Talnagögn | Numerical Data'!$1:$1))-INDEX('Talnagögn | Numerical Data'!$1:$1048576,_xlfn.XMATCH($A612,'Talnagögn | Numerical Data'!$A:$A),_xlfn.XMATCH($B$2,'Talnagögn | Numerical Data'!$1:$1))</f>
        <v>-25.43677710224074</v>
      </c>
      <c r="AU612" s="811" cm="1">
        <f t="array" ref="AU612">INDEX('Talnagögn | Numerical Data'!$1:$1048576,_xlfn.XMATCH($B612,'Talnagögn | Numerical Data'!$B:$B),_xlfn.XMATCH($B$4,'Talnagögn | Numerical Data'!$1:$1))/INDEX('Talnagögn | Numerical Data'!$1:$1048576,_xlfn.XMATCH($A612,'Talnagögn | Numerical Data'!$A:$A),_xlfn.XMATCH($B$2,'Talnagögn | Numerical Data'!$1:$1))-1</f>
        <v>-0.43830114852376667</v>
      </c>
      <c r="AV612" s="803" cm="1">
        <f t="array" ref="AV612">INDEX('Talnagögn | Numerical Data'!$1:$1048576,_xlfn.XMATCH($B612,'Talnagögn | Numerical Data'!$B:$B),_xlfn.XMATCH($B$5,'Talnagögn | Numerical Data'!$1:$1))-INDEX('Talnagögn | Numerical Data'!$1:$1048576,_xlfn.XMATCH($A612,'Talnagögn | Numerical Data'!$A:$A),_xlfn.XMATCH($B$1,'Talnagögn | Numerical Data'!$1:$1))</f>
        <v>1.8605477504916053</v>
      </c>
      <c r="AW612" s="798" cm="1">
        <f t="array" ref="AW612">INDEX('Talnagögn | Numerical Data'!$1:$1048576,_xlfn.XMATCH($B612,'Talnagögn | Numerical Data'!$B:$B),_xlfn.XMATCH($B$5,'Talnagögn | Numerical Data'!$1:$1))/INDEX('Talnagögn | Numerical Data'!$1:$1048576,_xlfn.XMATCH($A612,'Talnagögn | Numerical Data'!$A:$A),_xlfn.XMATCH($B$1,'Talnagögn | Numerical Data'!$1:$1))-1</f>
        <v>6.078830750990516E-2</v>
      </c>
      <c r="AY612" s="350"/>
      <c r="AZ612" s="350"/>
      <c r="BA612" s="350"/>
      <c r="BB612" s="350"/>
      <c r="BC612" s="350"/>
    </row>
    <row r="613" spans="1:55" ht="29.25" customHeight="1" x14ac:dyDescent="0.4">
      <c r="A613" s="47" t="s">
        <v>42</v>
      </c>
      <c r="B613" s="47" t="s">
        <v>251</v>
      </c>
      <c r="C613" s="47" t="s">
        <v>258</v>
      </c>
      <c r="D613" s="225" t="s">
        <v>45</v>
      </c>
      <c r="E613" s="799" t="s">
        <v>12</v>
      </c>
      <c r="F613" s="800" cm="1">
        <f t="array" ref="F613">INDEX('Talnagögn | Numerical Data'!$1:$1048576,_xlfn.XMATCH($A613,'Talnagögn | Numerical Data'!$A:$A),_xlfn.XMATCH($A$1,'Talnagögn | Numerical Data'!$1:$1))</f>
        <v>6215.9199783937211</v>
      </c>
      <c r="G613" s="809">
        <f>SUM(G608:G612)</f>
        <v>1</v>
      </c>
      <c r="H613" s="800" cm="1">
        <f t="array" ref="H613">INDEX('Talnagögn | Numerical Data'!$1:$1048576,_xlfn.XMATCH($A613,'Talnagögn | Numerical Data'!$A:$A),_xlfn.XMATCH($A$1,'Talnagögn | Numerical Data'!$1:$1))-INDEX('Talnagögn | Numerical Data'!$1:$1048576,_xlfn.XMATCH($A613,'Talnagögn | Numerical Data'!$A:$A),_xlfn.XMATCH($B$3,'Talnagögn | Numerical Data'!$1:$1))</f>
        <v>53.371435875341376</v>
      </c>
      <c r="I613" s="814" cm="1">
        <f t="array" ref="I613">INDEX('Talnagögn | Numerical Data'!$1:$1048576,_xlfn.XMATCH($A613,'Talnagögn | Numerical Data'!$A:$A),_xlfn.XMATCH($A$1,'Talnagögn | Numerical Data'!$1:$1))/INDEX('Talnagögn | Numerical Data'!$1:$1048576,_xlfn.XMATCH($A613,'Talnagögn | Numerical Data'!$A:$A),_xlfn.XMATCH($B$3,'Talnagögn | Numerical Data'!$1:$1))-1</f>
        <v>8.6606110292042349E-3</v>
      </c>
      <c r="J613" s="804" cm="1">
        <f t="array" ref="J613">INDEX('Talnagögn | Numerical Data'!$1:$1048576,_xlfn.XMATCH($A613,'Talnagögn | Numerical Data'!$A:$A),_xlfn.XMATCH($A$1,'Talnagögn | Numerical Data'!$1:$1))-INDEX('Talnagögn | Numerical Data'!$1:$1048576,_xlfn.XMATCH($A613,'Talnagögn | Numerical Data'!$A:$A),_xlfn.XMATCH($B$2,'Talnagögn | Numerical Data'!$1:$1))</f>
        <v>-433.14518301525823</v>
      </c>
      <c r="K613" s="812" cm="1">
        <f t="array" ref="K613">INDEX('Talnagögn | Numerical Data'!$1:$1048576,_xlfn.XMATCH($A613,'Talnagögn | Numerical Data'!$A:$A),_xlfn.XMATCH($A$1,'Talnagögn | Numerical Data'!$1:$1))/INDEX('Talnagögn | Numerical Data'!$1:$1048576,_xlfn.XMATCH($A613,'Talnagögn | Numerical Data'!$A:$A),_xlfn.XMATCH($B$2,'Talnagögn | Numerical Data'!$1:$1))-1</f>
        <v>-6.5143771718349619E-2</v>
      </c>
      <c r="L613" s="939" cm="1">
        <f t="array" ref="L613">INDEX('Talnagögn | Numerical Data'!$1:$1048576,_xlfn.XMATCH($A613,'Talnagögn | Numerical Data'!$A:$A),_xlfn.XMATCH($A$1,'Talnagögn | Numerical Data'!$1:$1))-INDEX('Talnagögn | Numerical Data'!$1:$1048576,_xlfn.XMATCH($A613,'Talnagögn | Numerical Data'!$A:$A),_xlfn.XMATCH($B$1,'Talnagögn | Numerical Data'!$1:$1))</f>
        <v>-470.53433521363149</v>
      </c>
      <c r="M613" s="940" cm="1">
        <f t="array" ref="M613">INDEX('Talnagögn | Numerical Data'!$1:$1048576,_xlfn.XMATCH($A613,'Talnagögn | Numerical Data'!$A:$A),_xlfn.XMATCH($A$1,'Talnagögn | Numerical Data'!$1:$1))/INDEX('Talnagögn | Numerical Data'!$1:$1048576,_xlfn.XMATCH($A613,'Talnagögn | Numerical Data'!$A:$A),_xlfn.XMATCH($B$1,'Talnagögn | Numerical Data'!$1:$1))-1</f>
        <v>-7.0371277981525204E-2</v>
      </c>
      <c r="O613" s="818" t="s">
        <v>12</v>
      </c>
      <c r="P613" s="800" cm="1">
        <f t="array" ref="P613">INDEX('Talnagögn | Numerical Data'!$1:$1048576,_xlfn.XMATCH($B613,'Talnagögn | Numerical Data'!$B:$B),_xlfn.XMATCH($B$4,'Talnagögn | Numerical Data'!$1:$1))-INDEX('Talnagögn | Numerical Data'!$1:$1048576,_xlfn.XMATCH($A613,'Talnagögn | Numerical Data'!$A:$A),_xlfn.XMATCH($B$2,'Talnagögn | Numerical Data'!$1:$1))</f>
        <v>-1146.4701730568468</v>
      </c>
      <c r="Q613" s="817" cm="1">
        <f t="array" ref="Q613">INDEX('Talnagögn | Numerical Data'!$1:$1048576,_xlfn.XMATCH($B613,'Talnagögn | Numerical Data'!$B:$B),_xlfn.XMATCH($B$4,'Talnagögn | Numerical Data'!$1:$1))/INDEX('Talnagögn | Numerical Data'!$1:$1048576,_xlfn.XMATCH($A613,'Talnagögn | Numerical Data'!$A:$A),_xlfn.XMATCH($B$2,'Talnagögn | Numerical Data'!$1:$1))-1</f>
        <v>-0.17242576892025863</v>
      </c>
      <c r="R613" s="800" cm="1">
        <f t="array" ref="R613">INDEX('Talnagögn | Numerical Data'!$1:$1048576,_xlfn.XMATCH($B613,'Talnagögn | Numerical Data'!$B:$B),_xlfn.XMATCH($B$5,'Talnagögn | Numerical Data'!$1:$1))-INDEX('Talnagögn | Numerical Data'!$1:$1048576,_xlfn.XMATCH($A613,'Talnagögn | Numerical Data'!$A:$A),_xlfn.XMATCH($B$1,'Talnagögn | Numerical Data'!$1:$1))</f>
        <v>-2889.5321607514375</v>
      </c>
      <c r="S613" s="801" cm="1">
        <f t="array" ref="S613">INDEX('Talnagögn | Numerical Data'!$1:$1048576,_xlfn.XMATCH($B613,'Talnagögn | Numerical Data'!$B:$B),_xlfn.XMATCH($B$5,'Talnagögn | Numerical Data'!$1:$1))/INDEX('Talnagögn | Numerical Data'!$1:$1048576,_xlfn.XMATCH($A613,'Talnagögn | Numerical Data'!$A:$A),_xlfn.XMATCH($B$1,'Talnagögn | Numerical Data'!$1:$1))-1</f>
        <v>-0.43214714783454944</v>
      </c>
      <c r="U613" s="350"/>
      <c r="V613" s="350"/>
      <c r="W613" s="350"/>
      <c r="X613" s="350"/>
      <c r="Y613" s="350"/>
      <c r="Z613" s="350"/>
      <c r="AA613" s="350"/>
      <c r="AB613" s="350"/>
      <c r="AC613" s="350"/>
      <c r="AD613" s="350"/>
      <c r="AE613" s="350"/>
      <c r="AI613" s="799" t="s">
        <v>12</v>
      </c>
      <c r="AJ613" s="800" cm="1">
        <f t="array" ref="AJ613">INDEX('Talnagögn | Numerical Data'!$1:$1048576,_xlfn.XMATCH($A613,'Talnagögn | Numerical Data'!$A:$A),_xlfn.XMATCH($A$1,'Talnagögn | Numerical Data'!$1:$1))</f>
        <v>6215.9199783937211</v>
      </c>
      <c r="AK613" s="809">
        <f>SUM(AK608:AK612)</f>
        <v>1</v>
      </c>
      <c r="AL613" s="800" cm="1">
        <f t="array" ref="AL613">INDEX('Talnagögn | Numerical Data'!$1:$1048576,_xlfn.XMATCH($A613,'Talnagögn | Numerical Data'!$A:$A),_xlfn.XMATCH($A$1,'Talnagögn | Numerical Data'!$1:$1))-INDEX('Talnagögn | Numerical Data'!$1:$1048576,_xlfn.XMATCH($A613,'Talnagögn | Numerical Data'!$A:$A),_xlfn.XMATCH($B$3,'Talnagögn | Numerical Data'!$1:$1))</f>
        <v>53.371435875341376</v>
      </c>
      <c r="AM613" s="814" cm="1">
        <f t="array" ref="AM613">INDEX('Talnagögn | Numerical Data'!$1:$1048576,_xlfn.XMATCH($A613,'Talnagögn | Numerical Data'!$A:$A),_xlfn.XMATCH($A$1,'Talnagögn | Numerical Data'!$1:$1))/INDEX('Talnagögn | Numerical Data'!$1:$1048576,_xlfn.XMATCH($A613,'Talnagögn | Numerical Data'!$A:$A),_xlfn.XMATCH($B$3,'Talnagögn | Numerical Data'!$1:$1))-1</f>
        <v>8.6606110292042349E-3</v>
      </c>
      <c r="AN613" s="804" cm="1">
        <f t="array" ref="AN613">INDEX('Talnagögn | Numerical Data'!$1:$1048576,_xlfn.XMATCH($A613,'Talnagögn | Numerical Data'!$A:$A),_xlfn.XMATCH($A$1,'Talnagögn | Numerical Data'!$1:$1))-INDEX('Talnagögn | Numerical Data'!$1:$1048576,_xlfn.XMATCH($A613,'Talnagögn | Numerical Data'!$A:$A),_xlfn.XMATCH($B$2,'Talnagögn | Numerical Data'!$1:$1))</f>
        <v>-433.14518301525823</v>
      </c>
      <c r="AO613" s="817" cm="1">
        <f t="array" ref="AO613">INDEX('Talnagögn | Numerical Data'!$1:$1048576,_xlfn.XMATCH($A613,'Talnagögn | Numerical Data'!$A:$A),_xlfn.XMATCH($A$1,'Talnagögn | Numerical Data'!$1:$1))/INDEX('Talnagögn | Numerical Data'!$1:$1048576,_xlfn.XMATCH($A613,'Talnagögn | Numerical Data'!$A:$A),_xlfn.XMATCH($B$2,'Talnagögn | Numerical Data'!$1:$1))-1</f>
        <v>-6.5143771718349619E-2</v>
      </c>
      <c r="AP613" s="939" cm="1">
        <f t="array" ref="AP613">INDEX('Talnagögn | Numerical Data'!$1:$1048576,_xlfn.XMATCH($A613,'Talnagögn | Numerical Data'!$A:$A),_xlfn.XMATCH($A$1,'Talnagögn | Numerical Data'!$1:$1))-INDEX('Talnagögn | Numerical Data'!$1:$1048576,_xlfn.XMATCH($A613,'Talnagögn | Numerical Data'!$A:$A),_xlfn.XMATCH($B$1,'Talnagögn | Numerical Data'!$1:$1))</f>
        <v>-470.53433521363149</v>
      </c>
      <c r="AQ613" s="1163" cm="1">
        <f t="array" ref="AQ613">INDEX('Talnagögn | Numerical Data'!$1:$1048576,_xlfn.XMATCH($A613,'Talnagögn | Numerical Data'!$A:$A),_xlfn.XMATCH($A$1,'Talnagögn | Numerical Data'!$1:$1))/INDEX('Talnagögn | Numerical Data'!$1:$1048576,_xlfn.XMATCH($A613,'Talnagögn | Numerical Data'!$A:$A),_xlfn.XMATCH($B$1,'Talnagögn | Numerical Data'!$1:$1))-1</f>
        <v>-7.0371277981525204E-2</v>
      </c>
      <c r="AS613" s="818" t="s">
        <v>12</v>
      </c>
      <c r="AT613" s="800" cm="1">
        <f t="array" ref="AT613">INDEX('Talnagögn | Numerical Data'!$1:$1048576,_xlfn.XMATCH($B613,'Talnagögn | Numerical Data'!$B:$B),_xlfn.XMATCH($B$4,'Talnagögn | Numerical Data'!$1:$1))-INDEX('Talnagögn | Numerical Data'!$1:$1048576,_xlfn.XMATCH($A613,'Talnagögn | Numerical Data'!$A:$A),_xlfn.XMATCH($B$2,'Talnagögn | Numerical Data'!$1:$1))</f>
        <v>-1146.4701730568468</v>
      </c>
      <c r="AU613" s="817" cm="1">
        <f t="array" ref="AU613">INDEX('Talnagögn | Numerical Data'!$1:$1048576,_xlfn.XMATCH($B613,'Talnagögn | Numerical Data'!$B:$B),_xlfn.XMATCH($B$4,'Talnagögn | Numerical Data'!$1:$1))/INDEX('Talnagögn | Numerical Data'!$1:$1048576,_xlfn.XMATCH($A613,'Talnagögn | Numerical Data'!$A:$A),_xlfn.XMATCH($B$2,'Talnagögn | Numerical Data'!$1:$1))-1</f>
        <v>-0.17242576892025863</v>
      </c>
      <c r="AV613" s="800" cm="1">
        <f t="array" ref="AV613">INDEX('Talnagögn | Numerical Data'!$1:$1048576,_xlfn.XMATCH($B613,'Talnagögn | Numerical Data'!$B:$B),_xlfn.XMATCH($B$5,'Talnagögn | Numerical Data'!$1:$1))-INDEX('Talnagögn | Numerical Data'!$1:$1048576,_xlfn.XMATCH($A613,'Talnagögn | Numerical Data'!$A:$A),_xlfn.XMATCH($B$1,'Talnagögn | Numerical Data'!$1:$1))</f>
        <v>-2889.5321607514375</v>
      </c>
      <c r="AW613" s="801" cm="1">
        <f t="array" ref="AW613">INDEX('Talnagögn | Numerical Data'!$1:$1048576,_xlfn.XMATCH($B613,'Talnagögn | Numerical Data'!$B:$B),_xlfn.XMATCH($B$5,'Talnagögn | Numerical Data'!$1:$1))/INDEX('Talnagögn | Numerical Data'!$1:$1048576,_xlfn.XMATCH($A613,'Talnagögn | Numerical Data'!$A:$A),_xlfn.XMATCH($B$1,'Talnagögn | Numerical Data'!$1:$1))-1</f>
        <v>-0.43214714783454944</v>
      </c>
      <c r="AY613" s="350"/>
      <c r="AZ613" s="350"/>
      <c r="BA613" s="350"/>
      <c r="BB613" s="350"/>
      <c r="BC613" s="350"/>
    </row>
    <row r="614" spans="1:55" s="37" customFormat="1" x14ac:dyDescent="0.4">
      <c r="A614" s="907" t="str">
        <f>"LANDNOTKUN "&amp;$A$1</f>
        <v>LANDNOTKUN 2024</v>
      </c>
      <c r="B614" s="907" t="str">
        <f>"LULUCF "&amp;$A$1</f>
        <v>LULUCF 2024</v>
      </c>
      <c r="C614" s="920"/>
      <c r="D614" s="225" t="s">
        <v>45</v>
      </c>
      <c r="F614" s="350"/>
      <c r="G614" s="350"/>
      <c r="H614" s="221"/>
      <c r="I614" s="350"/>
      <c r="J614" s="350"/>
      <c r="K614" s="350"/>
      <c r="L614" s="350"/>
      <c r="M614" s="350"/>
      <c r="N614" s="350"/>
      <c r="O614" s="350"/>
      <c r="P614" s="350"/>
      <c r="Q614" s="350"/>
      <c r="T614" s="350"/>
      <c r="U614" s="350"/>
      <c r="V614" s="350"/>
      <c r="W614" s="350"/>
      <c r="X614" s="350"/>
      <c r="Y614" s="350"/>
      <c r="Z614" s="350"/>
      <c r="AA614" s="350"/>
      <c r="AB614" s="350"/>
      <c r="AC614" s="350"/>
      <c r="AD614" s="350"/>
      <c r="AE614" s="350"/>
      <c r="AF614" s="664"/>
      <c r="AJ614" s="350"/>
      <c r="AK614" s="350"/>
      <c r="AL614" s="350"/>
      <c r="AM614" s="350"/>
      <c r="AN614" s="350"/>
      <c r="AO614" s="350"/>
      <c r="AP614" s="350"/>
      <c r="AQ614" s="350"/>
      <c r="AR614" s="350"/>
      <c r="AS614" s="350"/>
      <c r="AT614" s="350"/>
      <c r="AU614" s="350"/>
      <c r="AV614" s="350"/>
      <c r="AW614" s="350"/>
      <c r="AX614" s="350"/>
      <c r="AY614" s="350"/>
      <c r="AZ614" s="350"/>
      <c r="BA614" s="350"/>
      <c r="BB614" s="350"/>
      <c r="BC614" s="350"/>
    </row>
    <row r="615" spans="1:55" s="37" customFormat="1" x14ac:dyDescent="0.4">
      <c r="A615" s="47"/>
      <c r="B615" s="920" t="s">
        <v>45</v>
      </c>
      <c r="C615" s="920"/>
      <c r="D615" s="225" t="s">
        <v>45</v>
      </c>
      <c r="F615" s="350"/>
      <c r="G615" s="350"/>
      <c r="H615" s="221"/>
      <c r="I615" s="350"/>
      <c r="J615" s="350"/>
      <c r="K615" s="350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350"/>
      <c r="Z615" s="350"/>
      <c r="AA615" s="350"/>
      <c r="AB615" s="350"/>
      <c r="AC615" s="350"/>
      <c r="AD615" s="350"/>
      <c r="AE615" s="350"/>
      <c r="AF615" s="664"/>
      <c r="AJ615" s="350"/>
      <c r="AK615" s="350"/>
      <c r="AL615" s="350"/>
      <c r="AM615" s="350"/>
      <c r="AN615" s="350"/>
      <c r="AO615" s="350"/>
      <c r="AP615" s="350"/>
      <c r="AQ615" s="350"/>
      <c r="AR615" s="350"/>
      <c r="AS615" s="350"/>
      <c r="AT615" s="350"/>
      <c r="AU615" s="350"/>
      <c r="AV615" s="350"/>
      <c r="AW615" s="350"/>
      <c r="AX615" s="350"/>
      <c r="AY615" s="350"/>
      <c r="AZ615" s="350"/>
      <c r="BA615" s="350"/>
      <c r="BB615" s="350"/>
      <c r="BC615" s="350"/>
    </row>
    <row r="616" spans="1:55" s="37" customFormat="1" x14ac:dyDescent="0.4">
      <c r="A616" s="47"/>
      <c r="B616" s="117"/>
      <c r="C616" s="920"/>
      <c r="D616" s="225" t="s">
        <v>45</v>
      </c>
      <c r="F616" s="350"/>
      <c r="G616" s="350"/>
      <c r="H616" s="221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0"/>
      <c r="AD616" s="350"/>
      <c r="AE616" s="350"/>
      <c r="AF616" s="664"/>
      <c r="AJ616" s="350"/>
      <c r="AK616" s="350"/>
      <c r="AL616" s="350"/>
      <c r="AM616" s="350"/>
      <c r="AN616" s="350"/>
      <c r="AO616" s="350"/>
      <c r="AP616" s="350"/>
      <c r="AQ616" s="350"/>
      <c r="AR616" s="350"/>
      <c r="AS616" s="350"/>
      <c r="AT616" s="350"/>
      <c r="AU616" s="350"/>
      <c r="AV616" s="350"/>
      <c r="AW616" s="350"/>
      <c r="AX616" s="350"/>
      <c r="AY616" s="350"/>
      <c r="AZ616" s="350"/>
      <c r="BA616" s="350"/>
      <c r="BB616" s="350"/>
      <c r="BC616" s="350"/>
    </row>
    <row r="617" spans="1:55" s="37" customFormat="1" x14ac:dyDescent="0.4">
      <c r="A617" s="47"/>
      <c r="B617" s="117"/>
      <c r="C617" s="920"/>
      <c r="D617" s="225" t="s">
        <v>45</v>
      </c>
      <c r="F617" s="350"/>
      <c r="G617" s="350"/>
      <c r="H617" s="221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  <c r="AA617" s="350"/>
      <c r="AB617" s="350"/>
      <c r="AC617" s="350"/>
      <c r="AD617" s="350"/>
      <c r="AE617" s="350"/>
      <c r="AF617" s="664"/>
      <c r="AJ617" s="350"/>
      <c r="AK617" s="350"/>
      <c r="AL617" s="350"/>
      <c r="AM617" s="350"/>
      <c r="AN617" s="350"/>
      <c r="AO617" s="350"/>
      <c r="AP617" s="350"/>
      <c r="AQ617" s="350"/>
      <c r="AR617" s="350"/>
      <c r="AS617" s="350"/>
      <c r="AT617" s="350"/>
      <c r="AU617" s="350"/>
      <c r="AV617" s="350"/>
      <c r="AW617" s="350"/>
      <c r="AX617" s="350"/>
      <c r="AY617" s="350"/>
      <c r="AZ617" s="350"/>
      <c r="BA617" s="350"/>
      <c r="BB617" s="350"/>
      <c r="BC617" s="350"/>
    </row>
    <row r="618" spans="1:55" s="37" customFormat="1" x14ac:dyDescent="0.4">
      <c r="A618" s="47"/>
      <c r="B618" s="117"/>
      <c r="C618" s="920"/>
      <c r="D618" s="225" t="s">
        <v>45</v>
      </c>
      <c r="F618" s="350"/>
      <c r="G618" s="350"/>
      <c r="H618" s="221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  <c r="AA618" s="350"/>
      <c r="AB618" s="350"/>
      <c r="AC618" s="350"/>
      <c r="AD618" s="350"/>
      <c r="AE618" s="350"/>
      <c r="AF618" s="664"/>
      <c r="AJ618" s="350"/>
      <c r="AK618" s="350"/>
      <c r="AL618" s="350"/>
      <c r="AM618" s="350"/>
      <c r="AN618" s="350"/>
      <c r="AO618" s="350"/>
      <c r="AP618" s="350"/>
      <c r="AQ618" s="350"/>
      <c r="AR618" s="350"/>
      <c r="AS618" s="350"/>
      <c r="AT618" s="350"/>
      <c r="AU618" s="350"/>
      <c r="AV618" s="350"/>
      <c r="AW618" s="350"/>
      <c r="AX618" s="350"/>
      <c r="AY618" s="350"/>
      <c r="AZ618" s="350"/>
      <c r="BA618" s="350"/>
      <c r="BB618" s="350"/>
      <c r="BC618" s="350"/>
    </row>
    <row r="619" spans="1:55" s="37" customFormat="1" x14ac:dyDescent="0.4">
      <c r="A619" s="47"/>
      <c r="B619" s="117"/>
      <c r="C619" s="920"/>
      <c r="D619" s="225" t="s">
        <v>45</v>
      </c>
      <c r="F619" s="350"/>
      <c r="G619" s="350"/>
      <c r="H619" s="221"/>
      <c r="I619" s="350"/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  <c r="AA619" s="350"/>
      <c r="AB619" s="350"/>
      <c r="AC619" s="350"/>
      <c r="AD619" s="350"/>
      <c r="AE619" s="350"/>
      <c r="AF619" s="664"/>
      <c r="AJ619" s="350"/>
      <c r="AK619" s="350"/>
      <c r="AL619" s="350"/>
      <c r="AM619" s="350"/>
      <c r="AN619" s="350"/>
      <c r="AO619" s="350"/>
      <c r="AP619" s="350"/>
      <c r="AQ619" s="350"/>
      <c r="AR619" s="350"/>
      <c r="AS619" s="350"/>
      <c r="AT619" s="350"/>
      <c r="AU619" s="350"/>
      <c r="AV619" s="350"/>
      <c r="AW619" s="350"/>
      <c r="AX619" s="350"/>
      <c r="AY619" s="350"/>
      <c r="AZ619" s="350"/>
      <c r="BA619" s="350"/>
      <c r="BB619" s="350"/>
      <c r="BC619" s="350"/>
    </row>
    <row r="620" spans="1:55" s="37" customFormat="1" x14ac:dyDescent="0.4">
      <c r="A620" s="47"/>
      <c r="B620" s="117"/>
      <c r="C620" s="920"/>
      <c r="D620" s="225" t="s">
        <v>45</v>
      </c>
      <c r="F620" s="350"/>
      <c r="G620" s="350"/>
      <c r="H620" s="221"/>
      <c r="I620" s="350"/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50"/>
      <c r="AC620" s="350"/>
      <c r="AD620" s="350"/>
      <c r="AE620" s="350"/>
      <c r="AF620" s="664"/>
      <c r="AJ620" s="350"/>
      <c r="AK620" s="350"/>
      <c r="AL620" s="350"/>
      <c r="AM620" s="350"/>
      <c r="AN620" s="350"/>
      <c r="AO620" s="350"/>
      <c r="AP620" s="350"/>
      <c r="AQ620" s="350"/>
      <c r="AR620" s="350"/>
      <c r="AS620" s="350"/>
      <c r="AT620" s="350"/>
      <c r="AU620" s="350"/>
      <c r="AV620" s="350"/>
      <c r="AW620" s="350"/>
      <c r="AX620" s="350"/>
      <c r="AY620" s="350"/>
      <c r="AZ620" s="350"/>
      <c r="BA620" s="350"/>
      <c r="BB620" s="350"/>
      <c r="BC620" s="350"/>
    </row>
    <row r="621" spans="1:55" s="37" customFormat="1" x14ac:dyDescent="0.4">
      <c r="A621" s="47"/>
      <c r="B621" s="117"/>
      <c r="C621" s="920"/>
      <c r="D621" s="225" t="s">
        <v>45</v>
      </c>
      <c r="F621" s="350"/>
      <c r="G621" s="350"/>
      <c r="H621" s="221"/>
      <c r="I621" s="350"/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  <c r="AA621" s="350"/>
      <c r="AB621" s="350"/>
      <c r="AC621" s="350"/>
      <c r="AD621" s="350"/>
      <c r="AE621" s="350"/>
      <c r="AF621" s="664"/>
      <c r="AJ621" s="350"/>
      <c r="AK621" s="350"/>
      <c r="AL621" s="350"/>
      <c r="AM621" s="350"/>
      <c r="AN621" s="350"/>
      <c r="AO621" s="350"/>
      <c r="AP621" s="350"/>
      <c r="AQ621" s="350"/>
      <c r="AR621" s="350"/>
      <c r="AS621" s="350"/>
      <c r="AT621" s="350"/>
      <c r="AU621" s="350"/>
      <c r="AV621" s="350"/>
      <c r="AW621" s="350"/>
      <c r="AX621" s="350"/>
      <c r="AY621" s="350"/>
      <c r="AZ621" s="350"/>
      <c r="BA621" s="350"/>
      <c r="BB621" s="350"/>
      <c r="BC621" s="350"/>
    </row>
    <row r="622" spans="1:55" s="37" customFormat="1" ht="15" customHeight="1" x14ac:dyDescent="0.4">
      <c r="A622" s="47"/>
      <c r="B622" s="920"/>
      <c r="C622" s="920"/>
      <c r="D622" s="225" t="s">
        <v>45</v>
      </c>
      <c r="F622" s="350"/>
      <c r="G622" s="350"/>
      <c r="H622" s="221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  <c r="AA622" s="350"/>
      <c r="AB622" s="350"/>
      <c r="AC622" s="350"/>
      <c r="AD622" s="350"/>
      <c r="AE622" s="350"/>
      <c r="AF622" s="664"/>
      <c r="AJ622" s="350"/>
      <c r="AK622" s="350"/>
      <c r="AL622" s="350"/>
      <c r="AM622" s="350"/>
      <c r="AN622" s="350"/>
      <c r="AO622" s="350"/>
      <c r="AP622" s="350"/>
      <c r="AQ622" s="350"/>
      <c r="AR622" s="350"/>
      <c r="AS622" s="350"/>
      <c r="AT622" s="350"/>
      <c r="AU622" s="350"/>
      <c r="AV622" s="350"/>
      <c r="AW622" s="350"/>
      <c r="AX622" s="350"/>
      <c r="AY622" s="350"/>
      <c r="AZ622" s="350"/>
      <c r="BA622" s="350"/>
      <c r="BB622" s="350"/>
      <c r="BC622" s="350"/>
    </row>
    <row r="623" spans="1:55" s="37" customFormat="1" ht="15" customHeight="1" x14ac:dyDescent="0.4">
      <c r="A623" s="47"/>
      <c r="B623" s="920"/>
      <c r="C623" s="920"/>
      <c r="D623" s="225" t="s">
        <v>45</v>
      </c>
      <c r="F623" s="350"/>
      <c r="G623" s="350"/>
      <c r="H623" s="221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350"/>
      <c r="Z623" s="350"/>
      <c r="AA623" s="350"/>
      <c r="AB623" s="350"/>
      <c r="AC623" s="350"/>
      <c r="AD623" s="350"/>
      <c r="AE623" s="350"/>
      <c r="AF623" s="664"/>
      <c r="AJ623" s="350"/>
      <c r="AK623" s="350"/>
      <c r="AL623" s="350"/>
      <c r="AM623" s="350"/>
      <c r="AN623" s="350"/>
      <c r="AO623" s="350"/>
      <c r="AP623" s="350"/>
      <c r="AQ623" s="350"/>
      <c r="AR623" s="350"/>
      <c r="AS623" s="350"/>
      <c r="AT623" s="350"/>
      <c r="AU623" s="350"/>
      <c r="AV623" s="350"/>
      <c r="AW623" s="350"/>
      <c r="AX623" s="350"/>
      <c r="AY623" s="350"/>
      <c r="AZ623" s="350"/>
      <c r="BA623" s="350"/>
      <c r="BB623" s="350"/>
      <c r="BC623" s="350"/>
    </row>
    <row r="624" spans="1:55" s="37" customFormat="1" ht="15" customHeight="1" x14ac:dyDescent="0.4">
      <c r="A624" s="47"/>
      <c r="B624" s="920"/>
      <c r="C624" s="920"/>
      <c r="D624" s="225" t="s">
        <v>45</v>
      </c>
      <c r="F624" s="350"/>
      <c r="G624" s="350"/>
      <c r="H624" s="221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0"/>
      <c r="AD624" s="350"/>
      <c r="AE624" s="350"/>
      <c r="AF624" s="664"/>
      <c r="AJ624" s="350"/>
      <c r="AK624" s="350"/>
      <c r="AL624" s="350"/>
      <c r="AM624" s="350"/>
      <c r="AN624" s="350"/>
      <c r="AO624" s="350"/>
      <c r="AP624" s="350"/>
      <c r="AQ624" s="350"/>
      <c r="AR624" s="350"/>
      <c r="AS624" s="350"/>
      <c r="AT624" s="350"/>
      <c r="AU624" s="350"/>
      <c r="AV624" s="350"/>
      <c r="AW624" s="350"/>
      <c r="AX624" s="350"/>
      <c r="AY624" s="350"/>
      <c r="AZ624" s="350"/>
      <c r="BA624" s="350"/>
      <c r="BB624" s="350"/>
      <c r="BC624" s="350"/>
    </row>
    <row r="625" spans="1:55" s="37" customFormat="1" x14ac:dyDescent="0.4">
      <c r="A625" s="47"/>
      <c r="B625" s="920"/>
      <c r="C625" s="920"/>
      <c r="D625" s="225" t="s">
        <v>45</v>
      </c>
      <c r="F625" s="350"/>
      <c r="G625" s="350"/>
      <c r="H625" s="221"/>
      <c r="I625" s="350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W625" s="350"/>
      <c r="X625" s="350"/>
      <c r="Y625" s="350"/>
      <c r="Z625" s="350"/>
      <c r="AA625" s="350"/>
      <c r="AB625" s="350"/>
      <c r="AC625" s="350"/>
      <c r="AD625" s="350"/>
      <c r="AE625" s="350"/>
      <c r="AF625" s="664"/>
      <c r="AJ625" s="350"/>
      <c r="AK625" s="350"/>
      <c r="AL625" s="350"/>
      <c r="AM625" s="350"/>
      <c r="AN625" s="350"/>
      <c r="AO625" s="350"/>
      <c r="AP625" s="350"/>
      <c r="AQ625" s="350"/>
      <c r="AR625" s="350"/>
      <c r="AS625" s="350"/>
      <c r="AT625" s="350"/>
      <c r="AU625" s="350"/>
      <c r="AV625" s="350"/>
      <c r="AW625" s="350"/>
      <c r="AX625" s="350"/>
      <c r="AY625" s="350"/>
      <c r="AZ625" s="350"/>
      <c r="BA625" s="350"/>
      <c r="BB625" s="350"/>
      <c r="BC625" s="350"/>
    </row>
    <row r="626" spans="1:55" s="37" customFormat="1" x14ac:dyDescent="0.4">
      <c r="A626" s="47"/>
      <c r="B626" s="920"/>
      <c r="C626" s="920"/>
      <c r="D626" s="225" t="s">
        <v>45</v>
      </c>
      <c r="F626" s="350"/>
      <c r="G626" s="350"/>
      <c r="H626" s="221"/>
      <c r="I626" s="350"/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350"/>
      <c r="U626" s="350"/>
      <c r="V626" s="350"/>
      <c r="W626" s="350"/>
      <c r="X626" s="350"/>
      <c r="Y626" s="350"/>
      <c r="Z626" s="350"/>
      <c r="AA626" s="350"/>
      <c r="AB626" s="350"/>
      <c r="AC626" s="350"/>
      <c r="AD626" s="350"/>
      <c r="AE626" s="350"/>
      <c r="AF626" s="664"/>
      <c r="AJ626" s="350"/>
      <c r="AK626" s="350"/>
      <c r="AL626" s="350"/>
      <c r="AM626" s="350"/>
      <c r="AN626" s="350"/>
      <c r="AO626" s="350"/>
      <c r="AP626" s="350"/>
      <c r="AQ626" s="350"/>
      <c r="AR626" s="350"/>
      <c r="AS626" s="350"/>
      <c r="AT626" s="350"/>
      <c r="AU626" s="350"/>
      <c r="AV626" s="350"/>
      <c r="AW626" s="350"/>
      <c r="AX626" s="350"/>
      <c r="AY626" s="350"/>
      <c r="AZ626" s="350"/>
      <c r="BA626" s="350"/>
      <c r="BB626" s="350"/>
      <c r="BC626" s="350"/>
    </row>
    <row r="627" spans="1:55" s="37" customFormat="1" x14ac:dyDescent="0.4">
      <c r="A627" s="47"/>
      <c r="B627" s="920"/>
      <c r="C627" s="920"/>
      <c r="D627" s="225" t="s">
        <v>45</v>
      </c>
      <c r="F627" s="350"/>
      <c r="G627" s="350"/>
      <c r="H627" s="221"/>
      <c r="I627" s="350"/>
      <c r="J627" s="350"/>
      <c r="K627" s="350"/>
      <c r="L627" s="350"/>
      <c r="M627" s="350"/>
      <c r="N627" s="350"/>
      <c r="O627" s="350"/>
      <c r="P627" s="350"/>
      <c r="Q627" s="350"/>
      <c r="R627" s="350"/>
      <c r="S627" s="350"/>
      <c r="T627" s="350"/>
      <c r="U627" s="350"/>
      <c r="V627" s="350"/>
      <c r="W627" s="350"/>
      <c r="X627" s="350"/>
      <c r="Y627" s="350"/>
      <c r="Z627" s="350"/>
      <c r="AA627" s="350"/>
      <c r="AB627" s="350"/>
      <c r="AC627" s="350"/>
      <c r="AD627" s="350"/>
      <c r="AE627" s="350"/>
      <c r="AF627" s="664"/>
      <c r="AJ627" s="350"/>
      <c r="AK627" s="350"/>
      <c r="AL627" s="350"/>
      <c r="AM627" s="350"/>
      <c r="AN627" s="350"/>
      <c r="AO627" s="350"/>
      <c r="AP627" s="350"/>
      <c r="AQ627" s="350"/>
      <c r="AR627" s="350"/>
      <c r="AS627" s="350"/>
      <c r="AT627" s="350"/>
      <c r="AU627" s="350"/>
      <c r="AV627" s="350"/>
      <c r="AW627" s="350"/>
      <c r="AX627" s="350"/>
      <c r="AY627" s="350"/>
      <c r="AZ627" s="350"/>
      <c r="BA627" s="350"/>
      <c r="BB627" s="350"/>
      <c r="BC627" s="350"/>
    </row>
    <row r="628" spans="1:55" s="37" customFormat="1" x14ac:dyDescent="0.4">
      <c r="A628" s="47"/>
      <c r="B628" s="920"/>
      <c r="C628" s="920"/>
      <c r="D628" s="225" t="s">
        <v>45</v>
      </c>
      <c r="F628" s="350"/>
      <c r="G628" s="350"/>
      <c r="H628" s="221"/>
      <c r="I628" s="350"/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50"/>
      <c r="AC628" s="350"/>
      <c r="AD628" s="350"/>
      <c r="AE628" s="350"/>
      <c r="AF628" s="664"/>
      <c r="AJ628" s="350"/>
      <c r="AK628" s="350"/>
      <c r="AL628" s="350"/>
      <c r="AM628" s="350"/>
      <c r="AN628" s="350"/>
      <c r="AO628" s="350"/>
      <c r="AP628" s="350"/>
      <c r="AQ628" s="350"/>
      <c r="AR628" s="350"/>
      <c r="AS628" s="350"/>
      <c r="AT628" s="350"/>
      <c r="AU628" s="350"/>
      <c r="AV628" s="350"/>
      <c r="AW628" s="350"/>
      <c r="AX628" s="350"/>
      <c r="AY628" s="350"/>
      <c r="AZ628" s="350"/>
      <c r="BA628" s="350"/>
      <c r="BB628" s="350"/>
      <c r="BC628" s="350"/>
    </row>
    <row r="629" spans="1:55" s="37" customFormat="1" x14ac:dyDescent="0.4">
      <c r="A629" s="47"/>
      <c r="B629" s="920"/>
      <c r="C629" s="920"/>
      <c r="D629" s="225" t="s">
        <v>45</v>
      </c>
      <c r="F629" s="350"/>
      <c r="G629" s="350"/>
      <c r="H629" s="221"/>
      <c r="I629" s="350"/>
      <c r="J629" s="350"/>
      <c r="K629" s="350"/>
      <c r="L629" s="350"/>
      <c r="M629" s="350"/>
      <c r="N629" s="350"/>
      <c r="O629" s="350"/>
      <c r="P629" s="350"/>
      <c r="Q629" s="350"/>
      <c r="R629" s="350"/>
      <c r="S629" s="350"/>
      <c r="T629" s="350"/>
      <c r="U629" s="350"/>
      <c r="V629" s="350"/>
      <c r="W629" s="350"/>
      <c r="X629" s="350"/>
      <c r="Y629" s="350"/>
      <c r="Z629" s="350"/>
      <c r="AA629" s="350"/>
      <c r="AB629" s="350"/>
      <c r="AC629" s="350"/>
      <c r="AD629" s="350"/>
      <c r="AE629" s="350"/>
      <c r="AF629" s="664"/>
      <c r="AJ629" s="350"/>
      <c r="AK629" s="350"/>
      <c r="AL629" s="350"/>
      <c r="AM629" s="350"/>
      <c r="AN629" s="350"/>
      <c r="AO629" s="350"/>
      <c r="AP629" s="350"/>
      <c r="AQ629" s="350"/>
      <c r="AR629" s="350"/>
      <c r="AS629" s="350"/>
      <c r="AT629" s="350"/>
      <c r="AU629" s="350"/>
      <c r="AV629" s="350"/>
      <c r="AW629" s="350"/>
      <c r="AX629" s="350"/>
      <c r="AY629" s="350"/>
      <c r="AZ629" s="350"/>
      <c r="BA629" s="350"/>
      <c r="BB629" s="350"/>
      <c r="BC629" s="350"/>
    </row>
    <row r="630" spans="1:55" s="37" customFormat="1" x14ac:dyDescent="0.4">
      <c r="A630" s="47"/>
      <c r="B630" s="920"/>
      <c r="C630" s="920"/>
      <c r="D630" s="225" t="s">
        <v>45</v>
      </c>
      <c r="F630" s="350"/>
      <c r="G630" s="350"/>
      <c r="H630" s="221"/>
      <c r="I630" s="350"/>
      <c r="J630" s="350"/>
      <c r="K630" s="350"/>
      <c r="L630" s="350"/>
      <c r="M630" s="350"/>
      <c r="N630" s="350"/>
      <c r="O630" s="350"/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  <c r="AA630" s="350"/>
      <c r="AB630" s="350"/>
      <c r="AC630" s="350"/>
      <c r="AD630" s="350"/>
      <c r="AE630" s="350"/>
      <c r="AF630" s="664"/>
      <c r="AJ630" s="350"/>
      <c r="AK630" s="350"/>
      <c r="AL630" s="350"/>
      <c r="AM630" s="350"/>
      <c r="AN630" s="350"/>
      <c r="AO630" s="350"/>
      <c r="AP630" s="350"/>
      <c r="AQ630" s="350"/>
      <c r="AR630" s="350"/>
      <c r="AS630" s="350"/>
      <c r="AT630" s="350"/>
      <c r="AU630" s="350"/>
      <c r="AV630" s="350"/>
      <c r="AW630" s="350"/>
      <c r="AX630" s="350"/>
      <c r="AY630" s="350"/>
      <c r="AZ630" s="350"/>
      <c r="BA630" s="350"/>
      <c r="BB630" s="350"/>
      <c r="BC630" s="350"/>
    </row>
    <row r="631" spans="1:55" s="37" customFormat="1" x14ac:dyDescent="0.4">
      <c r="A631" s="47"/>
      <c r="B631" s="920"/>
      <c r="C631" s="920"/>
      <c r="D631" s="225" t="s">
        <v>45</v>
      </c>
      <c r="F631" s="350"/>
      <c r="G631" s="350"/>
      <c r="H631" s="221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  <c r="AA631" s="350"/>
      <c r="AB631" s="350"/>
      <c r="AC631" s="350"/>
      <c r="AD631" s="350"/>
      <c r="AE631" s="350"/>
      <c r="AF631" s="664"/>
      <c r="AJ631" s="350"/>
      <c r="AK631" s="350"/>
      <c r="AL631" s="350"/>
      <c r="AM631" s="350"/>
      <c r="AN631" s="350"/>
      <c r="AO631" s="350"/>
      <c r="AP631" s="350"/>
      <c r="AQ631" s="350"/>
      <c r="AR631" s="350"/>
      <c r="AS631" s="350"/>
      <c r="AT631" s="350"/>
      <c r="AU631" s="350"/>
      <c r="AV631" s="350"/>
      <c r="AW631" s="350"/>
      <c r="AX631" s="350"/>
      <c r="AY631" s="350"/>
      <c r="AZ631" s="350"/>
      <c r="BA631" s="350"/>
      <c r="BB631" s="350"/>
      <c r="BC631" s="350"/>
    </row>
    <row r="632" spans="1:55" s="37" customFormat="1" x14ac:dyDescent="0.4">
      <c r="A632" s="47"/>
      <c r="B632" s="920"/>
      <c r="C632" s="920"/>
      <c r="D632" s="225" t="s">
        <v>45</v>
      </c>
      <c r="F632" s="350"/>
      <c r="G632" s="350"/>
      <c r="H632" s="221"/>
      <c r="I632" s="350"/>
      <c r="J632" s="350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50"/>
      <c r="AC632" s="350"/>
      <c r="AD632" s="350"/>
      <c r="AE632" s="350"/>
      <c r="AF632" s="664"/>
      <c r="AJ632" s="350"/>
      <c r="AK632" s="350"/>
      <c r="AL632" s="350"/>
      <c r="AM632" s="350"/>
      <c r="AN632" s="350"/>
      <c r="AO632" s="350"/>
      <c r="AP632" s="350"/>
      <c r="AQ632" s="350"/>
      <c r="AR632" s="350"/>
      <c r="AS632" s="350"/>
      <c r="AT632" s="350"/>
      <c r="AU632" s="350"/>
      <c r="AV632" s="350"/>
      <c r="AW632" s="350"/>
      <c r="AX632" s="350"/>
      <c r="AY632" s="350"/>
      <c r="AZ632" s="350"/>
      <c r="BA632" s="350"/>
      <c r="BB632" s="350"/>
      <c r="BC632" s="350"/>
    </row>
    <row r="633" spans="1:55" s="37" customFormat="1" x14ac:dyDescent="0.4">
      <c r="A633" s="47"/>
      <c r="B633" s="920"/>
      <c r="C633" s="920"/>
      <c r="D633" s="225" t="s">
        <v>45</v>
      </c>
      <c r="F633" s="350"/>
      <c r="G633" s="350"/>
      <c r="H633" s="221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350"/>
      <c r="Z633" s="350"/>
      <c r="AA633" s="350"/>
      <c r="AB633" s="350"/>
      <c r="AC633" s="350"/>
      <c r="AD633" s="350"/>
      <c r="AE633" s="350"/>
      <c r="AF633" s="664"/>
      <c r="AJ633" s="350"/>
      <c r="AK633" s="350"/>
      <c r="AL633" s="350"/>
      <c r="AM633" s="350"/>
      <c r="AN633" s="350"/>
      <c r="AO633" s="350"/>
      <c r="AP633" s="350"/>
      <c r="AQ633" s="350"/>
      <c r="AR633" s="350"/>
      <c r="AS633" s="350"/>
      <c r="AT633" s="350"/>
      <c r="AU633" s="350"/>
      <c r="AV633" s="350"/>
      <c r="AW633" s="350"/>
      <c r="AX633" s="350"/>
      <c r="AY633" s="350"/>
      <c r="AZ633" s="350"/>
      <c r="BA633" s="350"/>
      <c r="BB633" s="350"/>
      <c r="BC633" s="350"/>
    </row>
    <row r="634" spans="1:55" s="37" customFormat="1" x14ac:dyDescent="0.4">
      <c r="A634" s="47"/>
      <c r="B634" s="920"/>
      <c r="C634" s="920"/>
      <c r="D634" s="225" t="s">
        <v>45</v>
      </c>
      <c r="F634" s="350"/>
      <c r="G634" s="350"/>
      <c r="H634" s="221"/>
      <c r="I634" s="350"/>
      <c r="J634" s="350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350"/>
      <c r="Z634" s="350"/>
      <c r="AA634" s="350"/>
      <c r="AB634" s="350"/>
      <c r="AC634" s="350"/>
      <c r="AD634" s="350"/>
      <c r="AE634" s="350"/>
      <c r="AF634" s="664"/>
      <c r="AJ634" s="350"/>
      <c r="AK634" s="350"/>
      <c r="AL634" s="350"/>
      <c r="AM634" s="350"/>
      <c r="AN634" s="350"/>
      <c r="AO634" s="350"/>
      <c r="AP634" s="350"/>
      <c r="AQ634" s="350"/>
      <c r="AR634" s="350"/>
      <c r="AS634" s="350"/>
      <c r="AT634" s="350"/>
      <c r="AU634" s="350"/>
      <c r="AV634" s="350"/>
      <c r="AW634" s="350"/>
      <c r="AX634" s="350"/>
      <c r="AY634" s="350"/>
      <c r="AZ634" s="350"/>
      <c r="BA634" s="350"/>
      <c r="BB634" s="350"/>
      <c r="BC634" s="350"/>
    </row>
    <row r="635" spans="1:55" s="37" customFormat="1" ht="18" customHeight="1" x14ac:dyDescent="0.4">
      <c r="A635" s="47"/>
      <c r="B635" s="920"/>
      <c r="C635" s="920"/>
      <c r="D635" s="225" t="s">
        <v>45</v>
      </c>
      <c r="F635" s="350"/>
      <c r="G635" s="350"/>
      <c r="H635" s="221"/>
      <c r="I635" s="350"/>
      <c r="J635" s="350"/>
      <c r="K635" s="350"/>
      <c r="L635" s="350"/>
      <c r="M635" s="350"/>
      <c r="N635" s="350"/>
      <c r="O635" s="350"/>
      <c r="P635" s="350"/>
      <c r="Q635" s="350"/>
      <c r="R635" s="350"/>
      <c r="S635" s="350"/>
      <c r="T635" s="350"/>
      <c r="U635" s="350"/>
      <c r="V635" s="350"/>
      <c r="W635" s="350"/>
      <c r="X635" s="350"/>
      <c r="Y635" s="350"/>
      <c r="Z635" s="350"/>
      <c r="AA635" s="350"/>
      <c r="AB635" s="350"/>
      <c r="AC635" s="350"/>
      <c r="AD635" s="350"/>
      <c r="AE635" s="350"/>
      <c r="AF635" s="664"/>
      <c r="AJ635" s="350"/>
      <c r="AK635" s="350"/>
      <c r="AL635" s="350"/>
      <c r="AM635" s="350"/>
      <c r="AN635" s="350"/>
      <c r="AO635" s="350"/>
      <c r="AP635" s="350"/>
      <c r="AQ635" s="350"/>
      <c r="AR635" s="350"/>
      <c r="AS635" s="350"/>
      <c r="AT635" s="350"/>
      <c r="AU635" s="350"/>
      <c r="AV635" s="350"/>
      <c r="AW635" s="350"/>
      <c r="AX635" s="350"/>
      <c r="AY635" s="350"/>
      <c r="AZ635" s="350"/>
      <c r="BA635" s="350"/>
      <c r="BB635" s="350"/>
      <c r="BC635" s="350"/>
    </row>
    <row r="636" spans="1:55" s="37" customFormat="1" ht="18" customHeight="1" x14ac:dyDescent="0.4">
      <c r="A636" s="47"/>
      <c r="B636" s="920"/>
      <c r="C636" s="920"/>
      <c r="D636" s="225"/>
      <c r="F636" s="350"/>
      <c r="G636" s="350"/>
      <c r="H636" s="221"/>
      <c r="I636" s="350"/>
      <c r="J636" s="350"/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  <c r="AA636" s="350"/>
      <c r="AB636" s="350"/>
      <c r="AC636" s="350"/>
      <c r="AD636" s="350"/>
      <c r="AE636" s="350"/>
      <c r="AF636" s="664"/>
      <c r="AJ636" s="350"/>
      <c r="AK636" s="350"/>
      <c r="AL636" s="350"/>
      <c r="AM636" s="350"/>
      <c r="AN636" s="350"/>
      <c r="AO636" s="350"/>
      <c r="AP636" s="350"/>
      <c r="AQ636" s="350"/>
      <c r="AR636" s="350"/>
      <c r="AS636" s="350"/>
      <c r="AT636" s="350"/>
      <c r="AU636" s="350"/>
      <c r="AV636" s="350"/>
      <c r="AW636" s="350"/>
      <c r="AX636" s="350"/>
      <c r="AY636" s="350"/>
      <c r="AZ636" s="350"/>
      <c r="BA636" s="350"/>
      <c r="BB636" s="350"/>
      <c r="BC636" s="350"/>
    </row>
    <row r="637" spans="1:55" s="1077" customFormat="1" ht="27" customHeight="1" x14ac:dyDescent="0.4">
      <c r="A637" s="1076"/>
      <c r="B637" s="1076"/>
      <c r="C637" s="1076"/>
      <c r="E637" s="1077" t="str">
        <f>$E$49</f>
        <v>SÖGULEG LOSUN</v>
      </c>
      <c r="F637" s="1078"/>
      <c r="G637" s="1078"/>
      <c r="H637" s="1078"/>
      <c r="I637" s="1078"/>
      <c r="J637" s="1078"/>
      <c r="K637" s="1078"/>
      <c r="L637" s="1078"/>
      <c r="M637" s="1078"/>
      <c r="N637" s="1078"/>
      <c r="O637" s="1078"/>
      <c r="P637" s="1078"/>
      <c r="Q637" s="1078"/>
      <c r="R637" s="1078"/>
      <c r="S637" s="1078"/>
      <c r="T637" s="1078"/>
      <c r="U637" s="1078"/>
      <c r="V637" s="1078"/>
      <c r="W637" s="1078"/>
      <c r="X637" s="1078"/>
      <c r="Y637" s="1078"/>
      <c r="Z637" s="1078"/>
      <c r="AA637" s="1078"/>
      <c r="AB637" s="1078"/>
      <c r="AC637" s="1078"/>
      <c r="AD637" s="1078"/>
      <c r="AE637" s="1078"/>
      <c r="AF637" s="1079"/>
      <c r="AI637" s="1077" t="str">
        <f>$AI$49</f>
        <v>HISTORICAL EMISSIONS</v>
      </c>
      <c r="AJ637" s="1078"/>
      <c r="AK637" s="1078"/>
      <c r="AL637" s="1078"/>
      <c r="AM637" s="1078"/>
      <c r="AN637" s="1078"/>
      <c r="AO637" s="1078"/>
      <c r="AP637" s="1078"/>
      <c r="AQ637" s="1078"/>
      <c r="AR637" s="1078"/>
      <c r="AS637" s="1078"/>
      <c r="AT637" s="1078"/>
      <c r="AU637" s="1078"/>
      <c r="AV637" s="1078"/>
      <c r="AW637" s="1078"/>
      <c r="AX637" s="1078"/>
      <c r="AY637" s="1078"/>
      <c r="AZ637" s="1078"/>
      <c r="BA637" s="1078"/>
      <c r="BB637" s="1078"/>
      <c r="BC637" s="1078"/>
    </row>
    <row r="638" spans="1:55" s="37" customFormat="1" x14ac:dyDescent="0.4">
      <c r="A638" s="47"/>
      <c r="B638" s="920"/>
      <c r="C638" s="920"/>
      <c r="D638" s="225" t="s">
        <v>45</v>
      </c>
      <c r="F638" s="350"/>
      <c r="G638" s="350"/>
      <c r="H638" s="221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  <c r="AA638" s="350"/>
      <c r="AB638" s="350"/>
      <c r="AC638" s="350"/>
      <c r="AD638" s="350"/>
      <c r="AE638" s="350"/>
      <c r="AF638" s="664"/>
      <c r="AJ638" s="350"/>
      <c r="AK638" s="350"/>
      <c r="AL638" s="350"/>
      <c r="AM638" s="350"/>
      <c r="AN638" s="350"/>
      <c r="AO638" s="350"/>
      <c r="AP638" s="350"/>
      <c r="AQ638" s="350"/>
      <c r="AR638" s="350"/>
      <c r="AS638" s="350"/>
      <c r="AT638" s="350"/>
      <c r="AU638" s="350"/>
      <c r="AV638" s="350"/>
      <c r="AW638" s="350"/>
      <c r="AX638" s="350"/>
      <c r="AY638" s="350"/>
      <c r="AZ638" s="350"/>
      <c r="BA638" s="350"/>
      <c r="BB638" s="350"/>
      <c r="BC638" s="350"/>
    </row>
    <row r="639" spans="1:55" s="37" customFormat="1" x14ac:dyDescent="0.4">
      <c r="A639" s="47"/>
      <c r="B639" s="920"/>
      <c r="C639" s="920"/>
      <c r="D639" s="225" t="s">
        <v>45</v>
      </c>
      <c r="F639" s="350"/>
      <c r="G639" s="350"/>
      <c r="H639" s="221"/>
      <c r="I639" s="350"/>
      <c r="J639" s="350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/>
      <c r="Z639" s="350"/>
      <c r="AA639" s="350"/>
      <c r="AB639" s="350"/>
      <c r="AC639" s="350"/>
      <c r="AD639" s="350"/>
      <c r="AE639" s="350"/>
      <c r="AF639" s="664"/>
      <c r="AJ639" s="350"/>
      <c r="AK639" s="350"/>
      <c r="AL639" s="350"/>
      <c r="AM639" s="350"/>
      <c r="AN639" s="350"/>
      <c r="AO639" s="350"/>
      <c r="AP639" s="350"/>
      <c r="AQ639" s="350"/>
      <c r="AR639" s="350"/>
      <c r="AS639" s="350"/>
      <c r="AT639" s="350"/>
      <c r="AU639" s="350"/>
      <c r="AV639" s="350"/>
      <c r="AW639" s="350"/>
      <c r="AX639" s="350"/>
      <c r="AY639" s="350"/>
      <c r="AZ639" s="350"/>
      <c r="BA639" s="350"/>
      <c r="BB639" s="350"/>
      <c r="BC639" s="350"/>
    </row>
    <row r="640" spans="1:55" s="37" customFormat="1" x14ac:dyDescent="0.4">
      <c r="A640" s="47"/>
      <c r="B640" s="920"/>
      <c r="C640" s="920"/>
      <c r="D640" s="225" t="s">
        <v>45</v>
      </c>
      <c r="F640" s="350"/>
      <c r="G640" s="350"/>
      <c r="H640" s="221"/>
      <c r="I640" s="350"/>
      <c r="J640" s="350"/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50"/>
      <c r="AC640" s="350"/>
      <c r="AD640" s="350"/>
      <c r="AE640" s="350"/>
      <c r="AF640" s="664"/>
      <c r="AJ640" s="350"/>
      <c r="AK640" s="350"/>
      <c r="AL640" s="350"/>
      <c r="AM640" s="350"/>
      <c r="AN640" s="350"/>
      <c r="AO640" s="350"/>
      <c r="AP640" s="350"/>
      <c r="AQ640" s="350"/>
      <c r="AR640" s="350"/>
      <c r="AS640" s="350"/>
      <c r="AT640" s="350"/>
      <c r="AU640" s="350"/>
      <c r="AV640" s="350"/>
      <c r="AW640" s="350"/>
      <c r="AX640" s="350"/>
      <c r="AY640" s="350"/>
      <c r="AZ640" s="350"/>
      <c r="BA640" s="350"/>
      <c r="BB640" s="350"/>
      <c r="BC640" s="350"/>
    </row>
    <row r="641" spans="1:55" s="37" customFormat="1" x14ac:dyDescent="0.4">
      <c r="A641" s="47"/>
      <c r="B641" s="920"/>
      <c r="C641" s="920"/>
      <c r="D641" s="225" t="s">
        <v>45</v>
      </c>
      <c r="F641" s="350"/>
      <c r="G641" s="350"/>
      <c r="H641" s="221"/>
      <c r="I641" s="350"/>
      <c r="J641" s="350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350"/>
      <c r="AA641" s="350"/>
      <c r="AB641" s="350"/>
      <c r="AC641" s="350"/>
      <c r="AD641" s="350"/>
      <c r="AE641" s="350"/>
      <c r="AF641" s="664"/>
      <c r="AJ641" s="350"/>
      <c r="AK641" s="350"/>
      <c r="AL641" s="350"/>
      <c r="AM641" s="350"/>
      <c r="AN641" s="350"/>
      <c r="AO641" s="350"/>
      <c r="AP641" s="350"/>
      <c r="AQ641" s="350"/>
      <c r="AR641" s="350"/>
      <c r="AS641" s="350"/>
      <c r="AT641" s="350"/>
      <c r="AU641" s="350"/>
      <c r="AV641" s="350"/>
      <c r="AW641" s="350"/>
      <c r="AX641" s="350"/>
      <c r="AY641" s="350"/>
      <c r="AZ641" s="350"/>
      <c r="BA641" s="350"/>
      <c r="BB641" s="350"/>
      <c r="BC641" s="350"/>
    </row>
    <row r="642" spans="1:55" s="37" customFormat="1" x14ac:dyDescent="0.4">
      <c r="A642" s="47"/>
      <c r="B642" s="920"/>
      <c r="C642" s="920"/>
      <c r="D642" s="225" t="s">
        <v>45</v>
      </c>
      <c r="F642" s="350"/>
      <c r="G642" s="350"/>
      <c r="H642" s="221"/>
      <c r="I642" s="350"/>
      <c r="J642" s="350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/>
      <c r="Z642" s="350"/>
      <c r="AA642" s="350"/>
      <c r="AB642" s="350"/>
      <c r="AC642" s="350"/>
      <c r="AD642" s="350"/>
      <c r="AE642" s="350"/>
      <c r="AF642" s="664"/>
      <c r="AJ642" s="350"/>
      <c r="AK642" s="350"/>
      <c r="AL642" s="350"/>
      <c r="AM642" s="350"/>
      <c r="AN642" s="350"/>
      <c r="AO642" s="350"/>
      <c r="AP642" s="350"/>
      <c r="AQ642" s="350"/>
      <c r="AR642" s="350"/>
      <c r="AS642" s="350"/>
      <c r="AT642" s="350"/>
      <c r="AU642" s="350"/>
      <c r="AV642" s="350"/>
      <c r="AW642" s="350"/>
      <c r="AX642" s="350"/>
      <c r="AY642" s="350"/>
      <c r="AZ642" s="350"/>
      <c r="BA642" s="350"/>
      <c r="BB642" s="350"/>
      <c r="BC642" s="350"/>
    </row>
    <row r="643" spans="1:55" s="37" customFormat="1" x14ac:dyDescent="0.4">
      <c r="A643" s="47"/>
      <c r="B643" s="920"/>
      <c r="C643" s="920"/>
      <c r="D643" s="225" t="s">
        <v>45</v>
      </c>
      <c r="F643" s="350"/>
      <c r="G643" s="350"/>
      <c r="H643" s="221"/>
      <c r="I643" s="350"/>
      <c r="J643" s="350"/>
      <c r="K643" s="350"/>
      <c r="L643" s="350"/>
      <c r="M643" s="350"/>
      <c r="N643" s="350"/>
      <c r="O643" s="350"/>
      <c r="P643" s="350"/>
      <c r="Q643" s="350"/>
      <c r="R643" s="350"/>
      <c r="S643" s="350"/>
      <c r="T643" s="350"/>
      <c r="U643" s="350"/>
      <c r="V643" s="350"/>
      <c r="W643" s="350"/>
      <c r="X643" s="350"/>
      <c r="Y643" s="350"/>
      <c r="Z643" s="350"/>
      <c r="AA643" s="350"/>
      <c r="AB643" s="350"/>
      <c r="AC643" s="350"/>
      <c r="AD643" s="350"/>
      <c r="AE643" s="350"/>
      <c r="AF643" s="664"/>
      <c r="AJ643" s="350"/>
      <c r="AK643" s="350"/>
      <c r="AL643" s="350"/>
      <c r="AM643" s="350"/>
      <c r="AN643" s="350"/>
      <c r="AO643" s="350"/>
      <c r="AP643" s="350"/>
      <c r="AQ643" s="350"/>
      <c r="AR643" s="350"/>
      <c r="AS643" s="350"/>
      <c r="AT643" s="350"/>
      <c r="AU643" s="350"/>
      <c r="AV643" s="350"/>
      <c r="AW643" s="350"/>
      <c r="AX643" s="350"/>
      <c r="AY643" s="350"/>
      <c r="AZ643" s="350"/>
      <c r="BA643" s="350"/>
      <c r="BB643" s="350"/>
      <c r="BC643" s="350"/>
    </row>
    <row r="644" spans="1:55" s="37" customFormat="1" x14ac:dyDescent="0.4">
      <c r="A644" s="47"/>
      <c r="B644" s="920"/>
      <c r="C644" s="920"/>
      <c r="D644" s="225" t="s">
        <v>45</v>
      </c>
      <c r="F644" s="350"/>
      <c r="G644" s="350"/>
      <c r="H644" s="221"/>
      <c r="I644" s="350"/>
      <c r="J644" s="350"/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  <c r="AA644" s="350"/>
      <c r="AB644" s="350"/>
      <c r="AC644" s="350"/>
      <c r="AD644" s="350"/>
      <c r="AE644" s="350"/>
      <c r="AF644" s="664"/>
      <c r="AJ644" s="350"/>
      <c r="AK644" s="350"/>
      <c r="AL644" s="350"/>
      <c r="AM644" s="350"/>
      <c r="AN644" s="350"/>
      <c r="AO644" s="350"/>
      <c r="AP644" s="350"/>
      <c r="AQ644" s="350"/>
      <c r="AR644" s="350"/>
      <c r="AS644" s="350"/>
      <c r="AT644" s="350"/>
      <c r="AU644" s="350"/>
      <c r="AV644" s="350"/>
      <c r="AW644" s="350"/>
      <c r="AX644" s="350"/>
      <c r="AY644" s="350"/>
      <c r="AZ644" s="350"/>
      <c r="BA644" s="350"/>
      <c r="BB644" s="350"/>
      <c r="BC644" s="350"/>
    </row>
    <row r="645" spans="1:55" s="37" customFormat="1" ht="15" customHeight="1" x14ac:dyDescent="0.4">
      <c r="A645" s="47"/>
      <c r="B645" s="920"/>
      <c r="C645" s="920"/>
      <c r="D645" s="225" t="s">
        <v>45</v>
      </c>
      <c r="F645" s="350"/>
      <c r="G645" s="350"/>
      <c r="H645" s="221"/>
      <c r="I645" s="350"/>
      <c r="J645" s="350"/>
      <c r="K645" s="350"/>
      <c r="L645" s="350"/>
      <c r="M645" s="350"/>
      <c r="N645" s="350"/>
      <c r="O645" s="350"/>
      <c r="P645" s="350"/>
      <c r="Q645" s="350"/>
      <c r="R645" s="350"/>
      <c r="S645" s="350"/>
      <c r="T645" s="350"/>
      <c r="U645" s="350"/>
      <c r="V645" s="350"/>
      <c r="W645" s="350"/>
      <c r="X645" s="350"/>
      <c r="Y645" s="350"/>
      <c r="Z645" s="350"/>
      <c r="AA645" s="350"/>
      <c r="AB645" s="350"/>
      <c r="AC645" s="350"/>
      <c r="AD645" s="350"/>
      <c r="AE645" s="350"/>
      <c r="AF645" s="664"/>
      <c r="AJ645" s="350"/>
      <c r="AK645" s="350"/>
      <c r="AL645" s="350"/>
      <c r="AM645" s="350"/>
      <c r="AN645" s="350"/>
      <c r="AO645" s="350"/>
      <c r="AP645" s="350"/>
      <c r="AQ645" s="350"/>
      <c r="AR645" s="350"/>
      <c r="AS645" s="350"/>
      <c r="AT645" s="350"/>
      <c r="AU645" s="350"/>
      <c r="AV645" s="350"/>
      <c r="AW645" s="350"/>
      <c r="AX645" s="350"/>
      <c r="AY645" s="350"/>
      <c r="AZ645" s="350"/>
      <c r="BA645" s="350"/>
      <c r="BB645" s="350"/>
      <c r="BC645" s="350"/>
    </row>
    <row r="646" spans="1:55" s="37" customFormat="1" ht="15" customHeight="1" x14ac:dyDescent="0.4">
      <c r="A646" s="47"/>
      <c r="B646" s="920"/>
      <c r="C646" s="920"/>
      <c r="D646" s="225" t="s">
        <v>45</v>
      </c>
      <c r="F646" s="350"/>
      <c r="G646" s="350"/>
      <c r="H646" s="221"/>
      <c r="I646" s="350"/>
      <c r="J646" s="350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350"/>
      <c r="AA646" s="350"/>
      <c r="AB646" s="350"/>
      <c r="AC646" s="350"/>
      <c r="AD646" s="350"/>
      <c r="AE646" s="350"/>
      <c r="AF646" s="664"/>
      <c r="AJ646" s="350"/>
      <c r="AK646" s="350"/>
      <c r="AL646" s="350"/>
      <c r="AM646" s="350"/>
      <c r="AN646" s="350"/>
      <c r="AO646" s="350"/>
      <c r="AP646" s="350"/>
      <c r="AQ646" s="350"/>
      <c r="AR646" s="350"/>
      <c r="AS646" s="350"/>
      <c r="AT646" s="350"/>
      <c r="AU646" s="350"/>
      <c r="AV646" s="350"/>
      <c r="AW646" s="350"/>
      <c r="AX646" s="350"/>
      <c r="AY646" s="350"/>
      <c r="AZ646" s="350"/>
      <c r="BA646" s="350"/>
      <c r="BB646" s="350"/>
      <c r="BC646" s="350"/>
    </row>
    <row r="647" spans="1:55" s="37" customFormat="1" ht="15" customHeight="1" x14ac:dyDescent="0.4">
      <c r="A647" s="47"/>
      <c r="B647" s="920"/>
      <c r="C647" s="920"/>
      <c r="D647" s="225" t="s">
        <v>45</v>
      </c>
      <c r="F647" s="350"/>
      <c r="G647" s="350"/>
      <c r="H647" s="221"/>
      <c r="I647" s="350"/>
      <c r="J647" s="350"/>
      <c r="K647" s="350"/>
      <c r="L647" s="350"/>
      <c r="M647" s="350"/>
      <c r="N647" s="350"/>
      <c r="O647" s="350"/>
      <c r="P647" s="350"/>
      <c r="Q647" s="350"/>
      <c r="R647" s="350"/>
      <c r="S647" s="350"/>
      <c r="T647" s="350"/>
      <c r="U647" s="350"/>
      <c r="V647" s="350"/>
      <c r="W647" s="350"/>
      <c r="X647" s="350"/>
      <c r="Y647" s="350"/>
      <c r="Z647" s="350"/>
      <c r="AA647" s="350"/>
      <c r="AB647" s="350"/>
      <c r="AC647" s="350"/>
      <c r="AD647" s="350"/>
      <c r="AE647" s="350"/>
      <c r="AF647" s="664"/>
      <c r="AJ647" s="350"/>
      <c r="AK647" s="350"/>
      <c r="AL647" s="350"/>
      <c r="AM647" s="350"/>
      <c r="AN647" s="350"/>
      <c r="AO647" s="350"/>
      <c r="AP647" s="350"/>
      <c r="AQ647" s="350"/>
      <c r="AR647" s="350"/>
      <c r="AS647" s="350"/>
      <c r="AT647" s="350"/>
      <c r="AU647" s="350"/>
      <c r="AV647" s="350"/>
      <c r="AW647" s="350"/>
      <c r="AX647" s="350"/>
      <c r="AY647" s="350"/>
      <c r="AZ647" s="350"/>
      <c r="BA647" s="350"/>
      <c r="BB647" s="350"/>
      <c r="BC647" s="350"/>
    </row>
    <row r="648" spans="1:55" s="37" customFormat="1" x14ac:dyDescent="0.4">
      <c r="A648" s="47"/>
      <c r="B648" s="920"/>
      <c r="C648" s="920"/>
      <c r="D648" s="225" t="s">
        <v>45</v>
      </c>
      <c r="F648" s="350"/>
      <c r="G648" s="350"/>
      <c r="H648" s="221"/>
      <c r="I648" s="350"/>
      <c r="J648" s="350"/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50"/>
      <c r="AC648" s="350"/>
      <c r="AD648" s="350"/>
      <c r="AE648" s="350"/>
      <c r="AF648" s="664"/>
      <c r="AJ648" s="350"/>
      <c r="AK648" s="350"/>
      <c r="AL648" s="350"/>
      <c r="AM648" s="350"/>
      <c r="AN648" s="350"/>
      <c r="AO648" s="350"/>
      <c r="AP648" s="350"/>
      <c r="AQ648" s="350"/>
      <c r="AR648" s="350"/>
      <c r="AS648" s="350"/>
      <c r="AT648" s="350"/>
      <c r="AU648" s="350"/>
      <c r="AV648" s="350"/>
      <c r="AW648" s="350"/>
      <c r="AX648" s="350"/>
      <c r="AY648" s="350"/>
      <c r="AZ648" s="350"/>
      <c r="BA648" s="350"/>
      <c r="BB648" s="350"/>
      <c r="BC648" s="350"/>
    </row>
    <row r="649" spans="1:55" s="37" customFormat="1" x14ac:dyDescent="0.4">
      <c r="A649" s="47"/>
      <c r="B649" s="920"/>
      <c r="C649" s="920"/>
      <c r="D649" s="225" t="s">
        <v>45</v>
      </c>
      <c r="F649" s="350"/>
      <c r="G649" s="350"/>
      <c r="H649" s="221"/>
      <c r="I649" s="350"/>
      <c r="J649" s="350"/>
      <c r="K649" s="350"/>
      <c r="L649" s="350"/>
      <c r="M649" s="350"/>
      <c r="N649" s="350"/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350"/>
      <c r="AA649" s="350"/>
      <c r="AB649" s="350"/>
      <c r="AC649" s="350"/>
      <c r="AD649" s="350"/>
      <c r="AE649" s="350"/>
      <c r="AF649" s="664"/>
      <c r="AJ649" s="350"/>
      <c r="AK649" s="350"/>
      <c r="AL649" s="350"/>
      <c r="AM649" s="350"/>
      <c r="AN649" s="350"/>
      <c r="AO649" s="350"/>
      <c r="AP649" s="350"/>
      <c r="AQ649" s="350"/>
      <c r="AR649" s="350"/>
      <c r="AS649" s="350"/>
      <c r="AT649" s="350"/>
      <c r="AU649" s="350"/>
      <c r="AV649" s="350"/>
      <c r="AW649" s="350"/>
      <c r="AX649" s="350"/>
      <c r="AY649" s="350"/>
      <c r="AZ649" s="350"/>
      <c r="BA649" s="350"/>
      <c r="BB649" s="350"/>
      <c r="BC649" s="350"/>
    </row>
    <row r="650" spans="1:55" s="37" customFormat="1" x14ac:dyDescent="0.4">
      <c r="A650" s="47"/>
      <c r="B650" s="920"/>
      <c r="C650" s="920"/>
      <c r="D650" s="225" t="s">
        <v>45</v>
      </c>
      <c r="F650" s="350"/>
      <c r="G650" s="350"/>
      <c r="H650" s="221"/>
      <c r="I650" s="350"/>
      <c r="J650" s="350"/>
      <c r="K650" s="350"/>
      <c r="L650" s="350"/>
      <c r="M650" s="350"/>
      <c r="N650" s="350"/>
      <c r="O650" s="350"/>
      <c r="P650" s="350"/>
      <c r="Q650" s="350"/>
      <c r="R650" s="350"/>
      <c r="S650" s="350"/>
      <c r="T650" s="350"/>
      <c r="U650" s="350"/>
      <c r="V650" s="350"/>
      <c r="W650" s="350"/>
      <c r="X650" s="350"/>
      <c r="Y650" s="350"/>
      <c r="Z650" s="350"/>
      <c r="AA650" s="350"/>
      <c r="AB650" s="350"/>
      <c r="AC650" s="350"/>
      <c r="AD650" s="350"/>
      <c r="AE650" s="350"/>
      <c r="AF650" s="664"/>
      <c r="AJ650" s="350"/>
      <c r="AK650" s="350"/>
      <c r="AL650" s="350"/>
      <c r="AM650" s="350"/>
      <c r="AN650" s="350"/>
      <c r="AO650" s="350"/>
      <c r="AP650" s="350"/>
      <c r="AQ650" s="350"/>
      <c r="AR650" s="350"/>
      <c r="AS650" s="350"/>
      <c r="AT650" s="350"/>
      <c r="AU650" s="350"/>
      <c r="AV650" s="350"/>
      <c r="AW650" s="350"/>
      <c r="AX650" s="350"/>
      <c r="AY650" s="350"/>
      <c r="AZ650" s="350"/>
      <c r="BA650" s="350"/>
      <c r="BB650" s="350"/>
      <c r="BC650" s="350"/>
    </row>
    <row r="651" spans="1:55" s="37" customFormat="1" x14ac:dyDescent="0.4">
      <c r="A651" s="47"/>
      <c r="B651" s="920"/>
      <c r="C651" s="920"/>
      <c r="D651" s="225" t="s">
        <v>45</v>
      </c>
      <c r="F651" s="350"/>
      <c r="G651" s="350"/>
      <c r="H651" s="221"/>
      <c r="I651" s="350"/>
      <c r="J651" s="350"/>
      <c r="K651" s="350"/>
      <c r="L651" s="350"/>
      <c r="M651" s="350"/>
      <c r="N651" s="350"/>
      <c r="O651" s="350"/>
      <c r="P651" s="350"/>
      <c r="Q651" s="350"/>
      <c r="R651" s="350"/>
      <c r="S651" s="350"/>
      <c r="T651" s="350"/>
      <c r="U651" s="350"/>
      <c r="V651" s="350"/>
      <c r="W651" s="350"/>
      <c r="X651" s="350"/>
      <c r="Y651" s="350"/>
      <c r="Z651" s="350"/>
      <c r="AA651" s="350"/>
      <c r="AB651" s="350"/>
      <c r="AC651" s="350"/>
      <c r="AD651" s="350"/>
      <c r="AE651" s="350"/>
      <c r="AF651" s="664"/>
      <c r="AJ651" s="350"/>
      <c r="AK651" s="350"/>
      <c r="AL651" s="350"/>
      <c r="AM651" s="350"/>
      <c r="AN651" s="350"/>
      <c r="AO651" s="350"/>
      <c r="AP651" s="350"/>
      <c r="AQ651" s="350"/>
      <c r="AR651" s="350"/>
      <c r="AS651" s="350"/>
      <c r="AT651" s="350"/>
      <c r="AU651" s="350"/>
      <c r="AV651" s="350"/>
      <c r="AW651" s="350"/>
      <c r="AX651" s="350"/>
      <c r="AY651" s="350"/>
      <c r="AZ651" s="350"/>
      <c r="BA651" s="350"/>
      <c r="BB651" s="350"/>
      <c r="BC651" s="350"/>
    </row>
    <row r="652" spans="1:55" s="37" customFormat="1" x14ac:dyDescent="0.4">
      <c r="A652" s="47"/>
      <c r="B652" s="920"/>
      <c r="C652" s="920"/>
      <c r="D652" s="225" t="s">
        <v>45</v>
      </c>
      <c r="F652" s="350"/>
      <c r="G652" s="350"/>
      <c r="H652" s="221"/>
      <c r="I652" s="350"/>
      <c r="J652" s="350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  <c r="AA652" s="350"/>
      <c r="AB652" s="350"/>
      <c r="AC652" s="350"/>
      <c r="AD652" s="350"/>
      <c r="AE652" s="350"/>
      <c r="AF652" s="664"/>
      <c r="AJ652" s="350"/>
      <c r="AK652" s="350"/>
      <c r="AL652" s="350"/>
      <c r="AM652" s="350"/>
      <c r="AN652" s="350"/>
      <c r="AO652" s="350"/>
      <c r="AP652" s="350"/>
      <c r="AQ652" s="350"/>
      <c r="AR652" s="350"/>
      <c r="AS652" s="350"/>
      <c r="AT652" s="350"/>
      <c r="AU652" s="350"/>
      <c r="AV652" s="350"/>
      <c r="AW652" s="350"/>
      <c r="AX652" s="350"/>
      <c r="AY652" s="350"/>
      <c r="AZ652" s="350"/>
      <c r="BA652" s="350"/>
      <c r="BB652" s="350"/>
      <c r="BC652" s="350"/>
    </row>
    <row r="653" spans="1:55" s="37" customFormat="1" x14ac:dyDescent="0.4">
      <c r="A653" s="47"/>
      <c r="B653" s="920"/>
      <c r="C653" s="920"/>
      <c r="D653" s="225" t="s">
        <v>45</v>
      </c>
      <c r="F653" s="350"/>
      <c r="G653" s="350"/>
      <c r="H653" s="221"/>
      <c r="I653" s="350"/>
      <c r="J653" s="350"/>
      <c r="K653" s="350"/>
      <c r="L653" s="350"/>
      <c r="M653" s="350"/>
      <c r="N653" s="350"/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350"/>
      <c r="AA653" s="350"/>
      <c r="AB653" s="350"/>
      <c r="AC653" s="350"/>
      <c r="AD653" s="350"/>
      <c r="AE653" s="350"/>
      <c r="AF653" s="664"/>
      <c r="AJ653" s="350"/>
      <c r="AK653" s="350"/>
      <c r="AL653" s="350"/>
      <c r="AM653" s="350"/>
      <c r="AN653" s="350"/>
      <c r="AO653" s="350"/>
      <c r="AP653" s="350"/>
      <c r="AQ653" s="350"/>
      <c r="AR653" s="350"/>
      <c r="AS653" s="350"/>
      <c r="AT653" s="350"/>
      <c r="AU653" s="350"/>
      <c r="AV653" s="350"/>
      <c r="AW653" s="350"/>
      <c r="AX653" s="350"/>
      <c r="AY653" s="350"/>
      <c r="AZ653" s="350"/>
      <c r="BA653" s="350"/>
      <c r="BB653" s="350"/>
      <c r="BC653" s="350"/>
    </row>
    <row r="654" spans="1:55" s="37" customFormat="1" x14ac:dyDescent="0.4">
      <c r="A654" s="47"/>
      <c r="B654" s="920"/>
      <c r="C654" s="920"/>
      <c r="D654" s="225" t="s">
        <v>45</v>
      </c>
      <c r="F654" s="350"/>
      <c r="G654" s="350"/>
      <c r="H654" s="221"/>
      <c r="I654" s="350"/>
      <c r="J654" s="350"/>
      <c r="K654" s="350"/>
      <c r="L654" s="350"/>
      <c r="M654" s="350"/>
      <c r="N654" s="350"/>
      <c r="O654" s="350"/>
      <c r="P654" s="350"/>
      <c r="Q654" s="350"/>
      <c r="R654" s="350"/>
      <c r="S654" s="350"/>
      <c r="T654" s="350"/>
      <c r="U654" s="350"/>
      <c r="V654" s="350"/>
      <c r="W654" s="350"/>
      <c r="X654" s="350"/>
      <c r="Y654" s="350"/>
      <c r="Z654" s="350"/>
      <c r="AA654" s="350"/>
      <c r="AB654" s="350"/>
      <c r="AC654" s="350"/>
      <c r="AD654" s="350"/>
      <c r="AE654" s="350"/>
      <c r="AF654" s="664"/>
      <c r="AJ654" s="350"/>
      <c r="AK654" s="350"/>
      <c r="AL654" s="350"/>
      <c r="AM654" s="350"/>
      <c r="AN654" s="350"/>
      <c r="AO654" s="350"/>
      <c r="AP654" s="350"/>
      <c r="AQ654" s="350"/>
      <c r="AR654" s="350"/>
      <c r="AS654" s="350"/>
      <c r="AT654" s="350"/>
      <c r="AU654" s="350"/>
      <c r="AV654" s="350"/>
      <c r="AW654" s="350"/>
      <c r="AX654" s="350"/>
      <c r="AY654" s="350"/>
      <c r="AZ654" s="350"/>
      <c r="BA654" s="350"/>
      <c r="BB654" s="350"/>
      <c r="BC654" s="350"/>
    </row>
    <row r="655" spans="1:55" s="37" customFormat="1" x14ac:dyDescent="0.4">
      <c r="A655" s="47"/>
      <c r="B655" s="920"/>
      <c r="C655" s="920"/>
      <c r="D655" s="225" t="s">
        <v>45</v>
      </c>
      <c r="F655" s="350"/>
      <c r="G655" s="350"/>
      <c r="H655" s="221"/>
      <c r="I655" s="350"/>
      <c r="J655" s="350"/>
      <c r="K655" s="350"/>
      <c r="L655" s="350"/>
      <c r="M655" s="350"/>
      <c r="N655" s="350"/>
      <c r="O655" s="350"/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350"/>
      <c r="AA655" s="350"/>
      <c r="AB655" s="350"/>
      <c r="AC655" s="350"/>
      <c r="AD655" s="350"/>
      <c r="AE655" s="350"/>
      <c r="AF655" s="664"/>
      <c r="AJ655" s="350"/>
      <c r="AK655" s="350"/>
      <c r="AL655" s="350"/>
      <c r="AM655" s="350"/>
      <c r="AN655" s="350"/>
      <c r="AO655" s="350"/>
      <c r="AP655" s="350"/>
      <c r="AQ655" s="350"/>
      <c r="AR655" s="350"/>
      <c r="AS655" s="350"/>
      <c r="AT655" s="350"/>
      <c r="AU655" s="350"/>
      <c r="AV655" s="350"/>
      <c r="AW655" s="350"/>
      <c r="AX655" s="350"/>
      <c r="AY655" s="350"/>
      <c r="AZ655" s="350"/>
      <c r="BA655" s="350"/>
      <c r="BB655" s="350"/>
      <c r="BC655" s="350"/>
    </row>
    <row r="656" spans="1:55" s="37" customFormat="1" x14ac:dyDescent="0.4">
      <c r="A656" s="47"/>
      <c r="B656" s="920"/>
      <c r="C656" s="920"/>
      <c r="D656" s="225" t="s">
        <v>45</v>
      </c>
      <c r="F656" s="350"/>
      <c r="G656" s="350"/>
      <c r="H656" s="221"/>
      <c r="I656" s="350"/>
      <c r="J656" s="350"/>
      <c r="K656" s="350"/>
      <c r="L656" s="350"/>
      <c r="M656" s="350"/>
      <c r="N656" s="350"/>
      <c r="O656" s="350"/>
      <c r="P656" s="350"/>
      <c r="Q656" s="350"/>
      <c r="R656" s="350"/>
      <c r="S656" s="350"/>
      <c r="T656" s="350"/>
      <c r="U656" s="350"/>
      <c r="V656" s="350"/>
      <c r="W656" s="350"/>
      <c r="X656" s="350"/>
      <c r="Y656" s="350"/>
      <c r="Z656" s="350"/>
      <c r="AA656" s="350"/>
      <c r="AB656" s="350"/>
      <c r="AC656" s="350"/>
      <c r="AD656" s="350"/>
      <c r="AE656" s="350"/>
      <c r="AF656" s="664"/>
      <c r="AJ656" s="350"/>
      <c r="AK656" s="350"/>
      <c r="AL656" s="350"/>
      <c r="AM656" s="350"/>
      <c r="AN656" s="350"/>
      <c r="AO656" s="350"/>
      <c r="AP656" s="350"/>
      <c r="AQ656" s="350"/>
      <c r="AR656" s="350"/>
      <c r="AS656" s="350"/>
      <c r="AT656" s="350"/>
      <c r="AU656" s="350"/>
      <c r="AV656" s="350"/>
      <c r="AW656" s="350"/>
      <c r="AX656" s="350"/>
      <c r="AY656" s="350"/>
      <c r="AZ656" s="350"/>
      <c r="BA656" s="350"/>
      <c r="BB656" s="350"/>
      <c r="BC656" s="350"/>
    </row>
    <row r="657" spans="1:55" s="37" customFormat="1" x14ac:dyDescent="0.4">
      <c r="A657" s="47"/>
      <c r="B657" s="920"/>
      <c r="C657" s="920"/>
      <c r="D657" s="225" t="s">
        <v>45</v>
      </c>
      <c r="F657" s="350"/>
      <c r="G657" s="350"/>
      <c r="H657" s="221"/>
      <c r="I657" s="350"/>
      <c r="J657" s="350"/>
      <c r="K657" s="350"/>
      <c r="L657" s="350"/>
      <c r="M657" s="350"/>
      <c r="N657" s="350"/>
      <c r="O657" s="350"/>
      <c r="P657" s="350"/>
      <c r="Q657" s="350"/>
      <c r="R657" s="350"/>
      <c r="S657" s="350"/>
      <c r="T657" s="350"/>
      <c r="U657" s="350"/>
      <c r="V657" s="350"/>
      <c r="W657" s="350"/>
      <c r="X657" s="350"/>
      <c r="Y657" s="350"/>
      <c r="Z657" s="350"/>
      <c r="AA657" s="350"/>
      <c r="AB657" s="350"/>
      <c r="AC657" s="350"/>
      <c r="AD657" s="350"/>
      <c r="AE657" s="350"/>
      <c r="AF657" s="664"/>
      <c r="AJ657" s="350"/>
      <c r="AK657" s="350"/>
      <c r="AL657" s="350"/>
      <c r="AM657" s="350"/>
      <c r="AN657" s="350"/>
      <c r="AO657" s="350"/>
      <c r="AP657" s="350"/>
      <c r="AQ657" s="350"/>
      <c r="AR657" s="350"/>
      <c r="AS657" s="350"/>
      <c r="AT657" s="350"/>
      <c r="AU657" s="350"/>
      <c r="AV657" s="350"/>
      <c r="AW657" s="350"/>
      <c r="AX657" s="350"/>
      <c r="AY657" s="350"/>
      <c r="AZ657" s="350"/>
      <c r="BA657" s="350"/>
      <c r="BB657" s="350"/>
      <c r="BC657" s="350"/>
    </row>
    <row r="658" spans="1:55" s="37" customFormat="1" x14ac:dyDescent="0.4">
      <c r="A658" s="47"/>
      <c r="B658" s="920"/>
      <c r="C658" s="920"/>
      <c r="D658" s="225" t="s">
        <v>45</v>
      </c>
      <c r="F658" s="350"/>
      <c r="G658" s="350"/>
      <c r="H658" s="221"/>
      <c r="I658" s="350"/>
      <c r="J658" s="350"/>
      <c r="K658" s="350"/>
      <c r="L658" s="350"/>
      <c r="M658" s="350"/>
      <c r="N658" s="350"/>
      <c r="O658" s="350"/>
      <c r="P658" s="350"/>
      <c r="Q658" s="350"/>
      <c r="R658" s="350"/>
      <c r="S658" s="350"/>
      <c r="T658" s="350"/>
      <c r="U658" s="350"/>
      <c r="V658" s="350"/>
      <c r="W658" s="350"/>
      <c r="X658" s="350"/>
      <c r="Y658" s="350"/>
      <c r="Z658" s="350"/>
      <c r="AA658" s="350"/>
      <c r="AB658" s="350"/>
      <c r="AC658" s="350"/>
      <c r="AD658" s="350"/>
      <c r="AE658" s="350"/>
      <c r="AF658" s="664"/>
      <c r="AJ658" s="350"/>
      <c r="AK658" s="350"/>
      <c r="AL658" s="350"/>
      <c r="AM658" s="350"/>
      <c r="AN658" s="350"/>
      <c r="AO658" s="350"/>
      <c r="AP658" s="350"/>
      <c r="AQ658" s="350"/>
      <c r="AR658" s="350"/>
      <c r="AS658" s="350"/>
      <c r="AT658" s="350"/>
      <c r="AU658" s="350"/>
      <c r="AV658" s="350"/>
      <c r="AW658" s="350"/>
      <c r="AX658" s="350"/>
      <c r="AY658" s="350"/>
      <c r="AZ658" s="350"/>
      <c r="BA658" s="350"/>
      <c r="BB658" s="350"/>
      <c r="BC658" s="350"/>
    </row>
    <row r="659" spans="1:55" s="37" customFormat="1" x14ac:dyDescent="0.4">
      <c r="A659" s="47"/>
      <c r="B659" s="920"/>
      <c r="C659" s="920"/>
      <c r="D659" s="225"/>
      <c r="F659" s="350"/>
      <c r="G659" s="350"/>
      <c r="H659" s="221"/>
      <c r="I659" s="350"/>
      <c r="J659" s="350"/>
      <c r="K659" s="350"/>
      <c r="L659" s="350"/>
      <c r="M659" s="350"/>
      <c r="N659" s="350"/>
      <c r="O659" s="350"/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  <c r="Z659" s="350"/>
      <c r="AA659" s="350"/>
      <c r="AB659" s="350"/>
      <c r="AC659" s="350"/>
      <c r="AD659" s="350"/>
      <c r="AE659" s="350"/>
      <c r="AF659" s="664"/>
      <c r="AJ659" s="350"/>
      <c r="AK659" s="350"/>
      <c r="AL659" s="350"/>
      <c r="AM659" s="350"/>
      <c r="AN659" s="350"/>
      <c r="AO659" s="350"/>
      <c r="AP659" s="350"/>
      <c r="AQ659" s="350"/>
      <c r="AR659" s="350"/>
      <c r="AS659" s="350"/>
      <c r="AT659" s="350"/>
      <c r="AU659" s="350"/>
      <c r="AV659" s="350"/>
      <c r="AW659" s="350"/>
      <c r="AX659" s="350"/>
      <c r="AY659" s="350"/>
      <c r="AZ659" s="350"/>
      <c r="BA659" s="350"/>
      <c r="BB659" s="350"/>
      <c r="BC659" s="350"/>
    </row>
    <row r="660" spans="1:55" s="37" customFormat="1" x14ac:dyDescent="0.4">
      <c r="A660" s="47"/>
      <c r="B660" s="920"/>
      <c r="C660" s="920"/>
      <c r="D660" s="225"/>
      <c r="F660" s="350"/>
      <c r="G660" s="350"/>
      <c r="H660" s="221"/>
      <c r="I660" s="350"/>
      <c r="J660" s="350"/>
      <c r="K660" s="350"/>
      <c r="L660" s="350"/>
      <c r="M660" s="350"/>
      <c r="N660" s="350"/>
      <c r="O660" s="350"/>
      <c r="P660" s="350"/>
      <c r="Q660" s="350"/>
      <c r="R660" s="350"/>
      <c r="S660" s="350"/>
      <c r="T660" s="350"/>
      <c r="U660" s="350"/>
      <c r="V660" s="350"/>
      <c r="W660" s="350"/>
      <c r="X660" s="350"/>
      <c r="Y660" s="350"/>
      <c r="Z660" s="350"/>
      <c r="AA660" s="350"/>
      <c r="AB660" s="350"/>
      <c r="AC660" s="350"/>
      <c r="AD660" s="350"/>
      <c r="AE660" s="350"/>
      <c r="AF660" s="664"/>
      <c r="AJ660" s="350"/>
      <c r="AK660" s="350"/>
      <c r="AL660" s="350"/>
      <c r="AM660" s="350"/>
      <c r="AN660" s="350"/>
      <c r="AO660" s="350"/>
      <c r="AP660" s="350"/>
      <c r="AQ660" s="350"/>
      <c r="AR660" s="350"/>
      <c r="AS660" s="350"/>
      <c r="AT660" s="350"/>
      <c r="AU660" s="350"/>
      <c r="AV660" s="350"/>
      <c r="AW660" s="350"/>
      <c r="AX660" s="350"/>
      <c r="AY660" s="350"/>
      <c r="AZ660" s="350"/>
      <c r="BA660" s="350"/>
      <c r="BB660" s="350"/>
      <c r="BC660" s="350"/>
    </row>
    <row r="661" spans="1:55" s="37" customFormat="1" x14ac:dyDescent="0.4">
      <c r="A661" s="47"/>
      <c r="B661" s="920"/>
      <c r="C661" s="920"/>
      <c r="D661" s="225"/>
      <c r="F661" s="350"/>
      <c r="G661" s="350"/>
      <c r="H661" s="221"/>
      <c r="I661" s="350"/>
      <c r="J661" s="350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  <c r="AA661" s="350"/>
      <c r="AB661" s="350"/>
      <c r="AC661" s="350"/>
      <c r="AD661" s="350"/>
      <c r="AE661" s="350"/>
      <c r="AF661" s="664"/>
      <c r="AJ661" s="350"/>
      <c r="AK661" s="350"/>
      <c r="AL661" s="350"/>
      <c r="AM661" s="350"/>
      <c r="AN661" s="350"/>
      <c r="AO661" s="350"/>
      <c r="AP661" s="350"/>
      <c r="AQ661" s="350"/>
      <c r="AR661" s="350"/>
      <c r="AS661" s="350"/>
      <c r="AT661" s="350"/>
      <c r="AU661" s="350"/>
      <c r="AV661" s="350"/>
      <c r="AW661" s="350"/>
      <c r="AX661" s="350"/>
      <c r="AY661" s="350"/>
      <c r="AZ661" s="350"/>
      <c r="BA661" s="350"/>
      <c r="BB661" s="350"/>
      <c r="BC661" s="350"/>
    </row>
    <row r="662" spans="1:55" s="37" customFormat="1" x14ac:dyDescent="0.4">
      <c r="A662" s="47"/>
      <c r="B662" s="920"/>
      <c r="C662" s="920"/>
      <c r="D662" s="225"/>
      <c r="F662" s="350"/>
      <c r="G662" s="350"/>
      <c r="H662" s="221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  <c r="AA662" s="350"/>
      <c r="AB662" s="350"/>
      <c r="AC662" s="350"/>
      <c r="AD662" s="350"/>
      <c r="AE662" s="350"/>
      <c r="AF662" s="664"/>
      <c r="AJ662" s="350"/>
      <c r="AK662" s="350"/>
      <c r="AL662" s="350"/>
      <c r="AM662" s="350"/>
      <c r="AN662" s="350"/>
      <c r="AO662" s="350"/>
      <c r="AP662" s="350"/>
      <c r="AQ662" s="350"/>
      <c r="AR662" s="350"/>
      <c r="AS662" s="350"/>
      <c r="AT662" s="350"/>
      <c r="AU662" s="350"/>
      <c r="AV662" s="350"/>
      <c r="AW662" s="350"/>
      <c r="AX662" s="350"/>
      <c r="AY662" s="350"/>
      <c r="AZ662" s="350"/>
      <c r="BA662" s="350"/>
      <c r="BB662" s="350"/>
      <c r="BC662" s="350"/>
    </row>
    <row r="663" spans="1:55" s="37" customFormat="1" x14ac:dyDescent="0.4">
      <c r="A663" s="47"/>
      <c r="B663" s="920"/>
      <c r="C663" s="920"/>
      <c r="D663" s="225"/>
      <c r="F663" s="350"/>
      <c r="G663" s="350"/>
      <c r="H663" s="221"/>
      <c r="I663" s="350"/>
      <c r="J663" s="350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350"/>
      <c r="Z663" s="350"/>
      <c r="AA663" s="350"/>
      <c r="AB663" s="350"/>
      <c r="AC663" s="350"/>
      <c r="AD663" s="350"/>
      <c r="AE663" s="350"/>
      <c r="AF663" s="664"/>
      <c r="AJ663" s="350"/>
      <c r="AK663" s="350"/>
      <c r="AL663" s="350"/>
      <c r="AM663" s="350"/>
      <c r="AN663" s="350"/>
      <c r="AO663" s="350"/>
      <c r="AP663" s="350"/>
      <c r="AQ663" s="350"/>
      <c r="AR663" s="350"/>
      <c r="AS663" s="350"/>
      <c r="AT663" s="350"/>
      <c r="AU663" s="350"/>
      <c r="AV663" s="350"/>
      <c r="AW663" s="350"/>
      <c r="AX663" s="350"/>
      <c r="AY663" s="350"/>
      <c r="AZ663" s="350"/>
      <c r="BA663" s="350"/>
      <c r="BB663" s="350"/>
      <c r="BC663" s="350"/>
    </row>
    <row r="664" spans="1:55" s="37" customFormat="1" x14ac:dyDescent="0.4">
      <c r="A664" s="47"/>
      <c r="B664" s="920"/>
      <c r="C664" s="920"/>
      <c r="D664" s="225"/>
      <c r="F664" s="350"/>
      <c r="G664" s="350"/>
      <c r="H664" s="221"/>
      <c r="I664" s="350"/>
      <c r="J664" s="350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/>
      <c r="Z664" s="350"/>
      <c r="AA664" s="350"/>
      <c r="AB664" s="350"/>
      <c r="AC664" s="350"/>
      <c r="AD664" s="350"/>
      <c r="AE664" s="350"/>
      <c r="AF664" s="664"/>
      <c r="AJ664" s="350"/>
      <c r="AK664" s="350"/>
      <c r="AL664" s="350"/>
      <c r="AM664" s="350"/>
      <c r="AN664" s="350"/>
      <c r="AO664" s="350"/>
      <c r="AP664" s="350"/>
      <c r="AQ664" s="350"/>
      <c r="AR664" s="350"/>
      <c r="AS664" s="350"/>
      <c r="AT664" s="350"/>
      <c r="AU664" s="350"/>
      <c r="AV664" s="350"/>
      <c r="AW664" s="350"/>
      <c r="AX664" s="350"/>
      <c r="AY664" s="350"/>
      <c r="AZ664" s="350"/>
      <c r="BA664" s="350"/>
      <c r="BB664" s="350"/>
      <c r="BC664" s="350"/>
    </row>
    <row r="665" spans="1:55" s="37" customFormat="1" x14ac:dyDescent="0.4">
      <c r="A665" s="47"/>
      <c r="B665" s="920"/>
      <c r="C665" s="920"/>
      <c r="D665" s="225"/>
      <c r="F665" s="350"/>
      <c r="G665" s="350"/>
      <c r="H665" s="221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/>
      <c r="Z665" s="350"/>
      <c r="AA665" s="350"/>
      <c r="AB665" s="350"/>
      <c r="AC665" s="350"/>
      <c r="AD665" s="350"/>
      <c r="AE665" s="350"/>
      <c r="AF665" s="664"/>
      <c r="AJ665" s="350"/>
      <c r="AK665" s="350"/>
      <c r="AL665" s="350"/>
      <c r="AM665" s="350"/>
      <c r="AN665" s="350"/>
      <c r="AO665" s="350"/>
      <c r="AP665" s="350"/>
      <c r="AQ665" s="350"/>
      <c r="AR665" s="350"/>
      <c r="AS665" s="350"/>
      <c r="AT665" s="350"/>
      <c r="AU665" s="350"/>
      <c r="AV665" s="350"/>
      <c r="AW665" s="350"/>
      <c r="AX665" s="350"/>
      <c r="AY665" s="350"/>
      <c r="AZ665" s="350"/>
      <c r="BA665" s="350"/>
      <c r="BB665" s="350"/>
      <c r="BC665" s="350"/>
    </row>
    <row r="666" spans="1:55" s="37" customFormat="1" x14ac:dyDescent="0.4">
      <c r="A666" s="47"/>
      <c r="B666" s="920"/>
      <c r="C666" s="920"/>
      <c r="D666" s="225"/>
      <c r="F666" s="350"/>
      <c r="G666" s="350"/>
      <c r="H666" s="221"/>
      <c r="I666" s="350"/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350"/>
      <c r="Z666" s="350"/>
      <c r="AA666" s="350"/>
      <c r="AB666" s="350"/>
      <c r="AC666" s="350"/>
      <c r="AD666" s="350"/>
      <c r="AE666" s="350"/>
      <c r="AF666" s="664"/>
      <c r="AJ666" s="350"/>
      <c r="AK666" s="350"/>
      <c r="AL666" s="350"/>
      <c r="AM666" s="350"/>
      <c r="AN666" s="350"/>
      <c r="AO666" s="350"/>
      <c r="AP666" s="350"/>
      <c r="AQ666" s="350"/>
      <c r="AR666" s="350"/>
      <c r="AS666" s="350"/>
      <c r="AT666" s="350"/>
      <c r="AU666" s="350"/>
      <c r="AV666" s="350"/>
      <c r="AW666" s="350"/>
      <c r="AX666" s="350"/>
      <c r="AY666" s="350"/>
      <c r="AZ666" s="350"/>
      <c r="BA666" s="350"/>
      <c r="BB666" s="350"/>
      <c r="BC666" s="350"/>
    </row>
    <row r="667" spans="1:55" s="37" customFormat="1" x14ac:dyDescent="0.4">
      <c r="A667" s="47"/>
      <c r="B667" s="920"/>
      <c r="C667" s="920"/>
      <c r="D667" s="225"/>
      <c r="F667" s="350"/>
      <c r="G667" s="350"/>
      <c r="H667" s="221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350"/>
      <c r="Z667" s="350"/>
      <c r="AA667" s="350"/>
      <c r="AB667" s="350"/>
      <c r="AC667" s="350"/>
      <c r="AD667" s="350"/>
      <c r="AE667" s="350"/>
      <c r="AF667" s="664"/>
      <c r="AJ667" s="350"/>
      <c r="AK667" s="350"/>
      <c r="AL667" s="350"/>
      <c r="AM667" s="350"/>
      <c r="AN667" s="350"/>
      <c r="AO667" s="350"/>
      <c r="AP667" s="350"/>
      <c r="AQ667" s="350"/>
      <c r="AR667" s="350"/>
      <c r="AS667" s="350"/>
      <c r="AT667" s="350"/>
      <c r="AU667" s="350"/>
      <c r="AV667" s="350"/>
      <c r="AW667" s="350"/>
      <c r="AX667" s="350"/>
      <c r="AY667" s="350"/>
      <c r="AZ667" s="350"/>
      <c r="BA667" s="350"/>
      <c r="BB667" s="350"/>
      <c r="BC667" s="350"/>
    </row>
    <row r="668" spans="1:55" s="37" customFormat="1" x14ac:dyDescent="0.4">
      <c r="A668" s="47"/>
      <c r="B668" s="920"/>
      <c r="C668" s="920"/>
      <c r="D668" s="225"/>
      <c r="F668" s="350"/>
      <c r="G668" s="350"/>
      <c r="H668" s="221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  <c r="AA668" s="350"/>
      <c r="AB668" s="350"/>
      <c r="AC668" s="350"/>
      <c r="AD668" s="350"/>
      <c r="AE668" s="350"/>
      <c r="AF668" s="664"/>
      <c r="AJ668" s="350"/>
      <c r="AK668" s="350"/>
      <c r="AL668" s="350"/>
      <c r="AM668" s="350"/>
      <c r="AN668" s="350"/>
      <c r="AO668" s="350"/>
      <c r="AP668" s="350"/>
      <c r="AQ668" s="350"/>
      <c r="AR668" s="350"/>
      <c r="AS668" s="350"/>
      <c r="AT668" s="350"/>
      <c r="AU668" s="350"/>
      <c r="AV668" s="350"/>
      <c r="AW668" s="350"/>
      <c r="AX668" s="350"/>
      <c r="AY668" s="350"/>
      <c r="AZ668" s="350"/>
      <c r="BA668" s="350"/>
      <c r="BB668" s="350"/>
      <c r="BC668" s="350"/>
    </row>
    <row r="669" spans="1:55" s="37" customFormat="1" x14ac:dyDescent="0.4">
      <c r="A669" s="47"/>
      <c r="B669" s="920"/>
      <c r="C669" s="920"/>
      <c r="D669" s="225"/>
      <c r="F669" s="350"/>
      <c r="G669" s="350"/>
      <c r="H669" s="221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  <c r="AA669" s="350"/>
      <c r="AB669" s="350"/>
      <c r="AC669" s="350"/>
      <c r="AD669" s="350"/>
      <c r="AE669" s="350"/>
      <c r="AF669" s="664"/>
      <c r="AJ669" s="350"/>
      <c r="AK669" s="350"/>
      <c r="AL669" s="350"/>
      <c r="AM669" s="350"/>
      <c r="AN669" s="350"/>
      <c r="AO669" s="350"/>
      <c r="AP669" s="350"/>
      <c r="AQ669" s="350"/>
      <c r="AR669" s="350"/>
      <c r="AS669" s="350"/>
      <c r="AT669" s="350"/>
      <c r="AU669" s="350"/>
      <c r="AV669" s="350"/>
      <c r="AW669" s="350"/>
      <c r="AX669" s="350"/>
      <c r="AY669" s="350"/>
      <c r="AZ669" s="350"/>
      <c r="BA669" s="350"/>
      <c r="BB669" s="350"/>
      <c r="BC669" s="350"/>
    </row>
    <row r="670" spans="1:55" s="37" customFormat="1" x14ac:dyDescent="0.4">
      <c r="A670" s="47"/>
      <c r="B670" s="920"/>
      <c r="C670" s="920"/>
      <c r="D670" s="225"/>
      <c r="F670" s="350"/>
      <c r="G670" s="350"/>
      <c r="H670" s="221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50"/>
      <c r="AC670" s="350"/>
      <c r="AD670" s="350"/>
      <c r="AE670" s="350"/>
      <c r="AF670" s="664"/>
      <c r="AJ670" s="350"/>
      <c r="AK670" s="350"/>
      <c r="AL670" s="350"/>
      <c r="AM670" s="350"/>
      <c r="AN670" s="350"/>
      <c r="AO670" s="350"/>
      <c r="AP670" s="350"/>
      <c r="AQ670" s="350"/>
      <c r="AR670" s="350"/>
      <c r="AS670" s="350"/>
      <c r="AT670" s="350"/>
      <c r="AU670" s="350"/>
      <c r="AV670" s="350"/>
      <c r="AW670" s="350"/>
      <c r="AX670" s="350"/>
      <c r="AY670" s="350"/>
      <c r="AZ670" s="350"/>
      <c r="BA670" s="350"/>
      <c r="BB670" s="350"/>
      <c r="BC670" s="350"/>
    </row>
    <row r="671" spans="1:55" s="37" customFormat="1" x14ac:dyDescent="0.4">
      <c r="A671" s="47"/>
      <c r="B671" s="920"/>
      <c r="C671" s="920"/>
      <c r="D671" s="225"/>
      <c r="F671" s="350"/>
      <c r="G671" s="350"/>
      <c r="H671" s="221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350"/>
      <c r="Z671" s="350"/>
      <c r="AA671" s="350"/>
      <c r="AB671" s="350"/>
      <c r="AC671" s="350"/>
      <c r="AD671" s="350"/>
      <c r="AE671" s="350"/>
      <c r="AF671" s="664"/>
      <c r="AJ671" s="350"/>
      <c r="AK671" s="350"/>
      <c r="AL671" s="350"/>
      <c r="AM671" s="350"/>
      <c r="AN671" s="350"/>
      <c r="AO671" s="350"/>
      <c r="AP671" s="350"/>
      <c r="AQ671" s="350"/>
      <c r="AR671" s="350"/>
      <c r="AS671" s="350"/>
      <c r="AT671" s="350"/>
      <c r="AU671" s="350"/>
      <c r="AV671" s="350"/>
      <c r="AW671" s="350"/>
      <c r="AX671" s="350"/>
      <c r="AY671" s="350"/>
      <c r="AZ671" s="350"/>
      <c r="BA671" s="350"/>
      <c r="BB671" s="350"/>
      <c r="BC671" s="350"/>
    </row>
    <row r="672" spans="1:55" s="37" customFormat="1" x14ac:dyDescent="0.4">
      <c r="A672" s="47"/>
      <c r="B672" s="920"/>
      <c r="C672" s="920"/>
      <c r="D672" s="225"/>
      <c r="F672" s="350"/>
      <c r="G672" s="350"/>
      <c r="H672" s="221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350"/>
      <c r="Z672" s="350"/>
      <c r="AA672" s="350"/>
      <c r="AB672" s="350"/>
      <c r="AC672" s="350"/>
      <c r="AD672" s="350"/>
      <c r="AE672" s="350"/>
      <c r="AF672" s="664"/>
      <c r="AJ672" s="350"/>
      <c r="AK672" s="350"/>
      <c r="AL672" s="350"/>
      <c r="AM672" s="350"/>
      <c r="AN672" s="350"/>
      <c r="AO672" s="350"/>
      <c r="AP672" s="350"/>
      <c r="AQ672" s="350"/>
      <c r="AR672" s="350"/>
      <c r="AS672" s="350"/>
      <c r="AT672" s="350"/>
      <c r="AU672" s="350"/>
      <c r="AV672" s="350"/>
      <c r="AW672" s="350"/>
      <c r="AX672" s="350"/>
      <c r="AY672" s="350"/>
      <c r="AZ672" s="350"/>
      <c r="BA672" s="350"/>
      <c r="BB672" s="350"/>
      <c r="BC672" s="350"/>
    </row>
    <row r="673" spans="1:55" s="37" customFormat="1" x14ac:dyDescent="0.4">
      <c r="A673" s="47"/>
      <c r="B673" s="920"/>
      <c r="C673" s="920"/>
      <c r="D673" s="225"/>
      <c r="F673" s="350"/>
      <c r="G673" s="350"/>
      <c r="H673" s="221"/>
      <c r="I673" s="350"/>
      <c r="J673" s="350"/>
      <c r="K673" s="350"/>
      <c r="L673" s="350"/>
      <c r="M673" s="350"/>
      <c r="N673" s="350"/>
      <c r="O673" s="350"/>
      <c r="P673" s="350"/>
      <c r="Q673" s="350"/>
      <c r="R673" s="350"/>
      <c r="S673" s="350"/>
      <c r="T673" s="350"/>
      <c r="U673" s="350"/>
      <c r="V673" s="350"/>
      <c r="W673" s="350"/>
      <c r="X673" s="350"/>
      <c r="Y673" s="350"/>
      <c r="Z673" s="350"/>
      <c r="AA673" s="350"/>
      <c r="AB673" s="350"/>
      <c r="AC673" s="350"/>
      <c r="AD673" s="350"/>
      <c r="AE673" s="350"/>
      <c r="AF673" s="664"/>
      <c r="AJ673" s="350"/>
      <c r="AK673" s="350"/>
      <c r="AL673" s="350"/>
      <c r="AM673" s="350"/>
      <c r="AN673" s="350"/>
      <c r="AO673" s="350"/>
      <c r="AP673" s="350"/>
      <c r="AQ673" s="350"/>
      <c r="AR673" s="350"/>
      <c r="AS673" s="350"/>
      <c r="AT673" s="350"/>
      <c r="AU673" s="350"/>
      <c r="AV673" s="350"/>
      <c r="AW673" s="350"/>
      <c r="AX673" s="350"/>
      <c r="AY673" s="350"/>
      <c r="AZ673" s="350"/>
      <c r="BA673" s="350"/>
      <c r="BB673" s="350"/>
      <c r="BC673" s="350"/>
    </row>
    <row r="674" spans="1:55" s="37" customFormat="1" x14ac:dyDescent="0.4">
      <c r="A674" s="47"/>
      <c r="B674" s="920"/>
      <c r="C674" s="920"/>
      <c r="D674" s="225"/>
      <c r="F674" s="350"/>
      <c r="G674" s="350"/>
      <c r="H674" s="221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  <c r="AA674" s="350"/>
      <c r="AB674" s="350"/>
      <c r="AC674" s="350"/>
      <c r="AD674" s="350"/>
      <c r="AE674" s="350"/>
      <c r="AF674" s="664"/>
      <c r="AJ674" s="350"/>
      <c r="AK674" s="350"/>
      <c r="AL674" s="350"/>
      <c r="AM674" s="350"/>
      <c r="AN674" s="350"/>
      <c r="AO674" s="350"/>
      <c r="AP674" s="350"/>
      <c r="AQ674" s="350"/>
      <c r="AR674" s="350"/>
      <c r="AS674" s="350"/>
      <c r="AT674" s="350"/>
      <c r="AU674" s="350"/>
      <c r="AV674" s="350"/>
      <c r="AW674" s="350"/>
      <c r="AX674" s="350"/>
      <c r="AY674" s="350"/>
      <c r="AZ674" s="350"/>
      <c r="BA674" s="350"/>
      <c r="BB674" s="350"/>
      <c r="BC674" s="350"/>
    </row>
    <row r="675" spans="1:55" s="37" customFormat="1" x14ac:dyDescent="0.4">
      <c r="A675" s="47"/>
      <c r="B675" s="920"/>
      <c r="C675" s="920"/>
      <c r="D675" s="225"/>
      <c r="F675" s="350"/>
      <c r="G675" s="350"/>
      <c r="H675" s="221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/>
      <c r="Z675" s="350"/>
      <c r="AA675" s="350"/>
      <c r="AB675" s="350"/>
      <c r="AC675" s="350"/>
      <c r="AD675" s="350"/>
      <c r="AE675" s="350"/>
      <c r="AF675" s="664"/>
      <c r="AJ675" s="350"/>
      <c r="AK675" s="350"/>
      <c r="AL675" s="350"/>
      <c r="AM675" s="350"/>
      <c r="AN675" s="350"/>
      <c r="AO675" s="350"/>
      <c r="AP675" s="350"/>
      <c r="AQ675" s="350"/>
      <c r="AR675" s="350"/>
      <c r="AS675" s="350"/>
      <c r="AT675" s="350"/>
      <c r="AU675" s="350"/>
      <c r="AV675" s="350"/>
      <c r="AW675" s="350"/>
      <c r="AX675" s="350"/>
      <c r="AY675" s="350"/>
      <c r="AZ675" s="350"/>
      <c r="BA675" s="350"/>
      <c r="BB675" s="350"/>
      <c r="BC675" s="350"/>
    </row>
    <row r="676" spans="1:55" s="37" customFormat="1" x14ac:dyDescent="0.4">
      <c r="A676" s="47"/>
      <c r="B676" s="920"/>
      <c r="C676" s="920"/>
      <c r="D676" s="225"/>
      <c r="F676" s="350"/>
      <c r="G676" s="350"/>
      <c r="H676" s="221"/>
      <c r="I676" s="350"/>
      <c r="J676" s="350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/>
      <c r="Z676" s="350"/>
      <c r="AA676" s="350"/>
      <c r="AB676" s="350"/>
      <c r="AC676" s="350"/>
      <c r="AD676" s="350"/>
      <c r="AE676" s="350"/>
      <c r="AF676" s="664"/>
      <c r="AJ676" s="350"/>
      <c r="AK676" s="350"/>
      <c r="AL676" s="350"/>
      <c r="AM676" s="350"/>
      <c r="AN676" s="350"/>
      <c r="AO676" s="350"/>
      <c r="AP676" s="350"/>
      <c r="AQ676" s="350"/>
      <c r="AR676" s="350"/>
      <c r="AS676" s="350"/>
      <c r="AT676" s="350"/>
      <c r="AU676" s="350"/>
      <c r="AV676" s="350"/>
      <c r="AW676" s="350"/>
      <c r="AX676" s="350"/>
      <c r="AY676" s="350"/>
      <c r="AZ676" s="350"/>
      <c r="BA676" s="350"/>
      <c r="BB676" s="350"/>
      <c r="BC676" s="350"/>
    </row>
    <row r="677" spans="1:55" s="37" customFormat="1" x14ac:dyDescent="0.4">
      <c r="A677" s="47"/>
      <c r="B677" s="920"/>
      <c r="C677" s="920"/>
      <c r="D677" s="225"/>
      <c r="F677" s="350"/>
      <c r="G677" s="350"/>
      <c r="H677" s="221"/>
      <c r="I677" s="350"/>
      <c r="J677" s="350"/>
      <c r="K677" s="350"/>
      <c r="L677" s="350"/>
      <c r="M677" s="350"/>
      <c r="N677" s="350"/>
      <c r="O677" s="350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/>
      <c r="Z677" s="350"/>
      <c r="AA677" s="350"/>
      <c r="AB677" s="350"/>
      <c r="AC677" s="350"/>
      <c r="AD677" s="350"/>
      <c r="AE677" s="350"/>
      <c r="AF677" s="664"/>
      <c r="AJ677" s="350"/>
      <c r="AK677" s="350"/>
      <c r="AL677" s="350"/>
      <c r="AM677" s="350"/>
      <c r="AN677" s="350"/>
      <c r="AO677" s="350"/>
      <c r="AP677" s="350"/>
      <c r="AQ677" s="350"/>
      <c r="AR677" s="350"/>
      <c r="AS677" s="350"/>
      <c r="AT677" s="350"/>
      <c r="AU677" s="350"/>
      <c r="AV677" s="350"/>
      <c r="AW677" s="350"/>
      <c r="AX677" s="350"/>
      <c r="AY677" s="350"/>
      <c r="AZ677" s="350"/>
      <c r="BA677" s="350"/>
      <c r="BB677" s="350"/>
      <c r="BC677" s="350"/>
    </row>
    <row r="678" spans="1:55" s="37" customFormat="1" x14ac:dyDescent="0.4">
      <c r="A678" s="47"/>
      <c r="B678" s="920"/>
      <c r="C678" s="920"/>
      <c r="D678" s="225"/>
      <c r="F678" s="350"/>
      <c r="G678" s="350"/>
      <c r="H678" s="221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50"/>
      <c r="AC678" s="350"/>
      <c r="AD678" s="350"/>
      <c r="AE678" s="350"/>
      <c r="AF678" s="664"/>
      <c r="AJ678" s="350"/>
      <c r="AK678" s="350"/>
      <c r="AL678" s="350"/>
      <c r="AM678" s="350"/>
      <c r="AN678" s="350"/>
      <c r="AO678" s="350"/>
      <c r="AP678" s="350"/>
      <c r="AQ678" s="350"/>
      <c r="AR678" s="350"/>
      <c r="AS678" s="350"/>
      <c r="AT678" s="350"/>
      <c r="AU678" s="350"/>
      <c r="AV678" s="350"/>
      <c r="AW678" s="350"/>
      <c r="AX678" s="350"/>
      <c r="AY678" s="350"/>
      <c r="AZ678" s="350"/>
      <c r="BA678" s="350"/>
      <c r="BB678" s="350"/>
      <c r="BC678" s="350"/>
    </row>
    <row r="679" spans="1:55" s="37" customFormat="1" x14ac:dyDescent="0.4">
      <c r="A679" s="47"/>
      <c r="B679" s="920"/>
      <c r="C679" s="920"/>
      <c r="D679" s="225"/>
      <c r="F679" s="350"/>
      <c r="G679" s="350"/>
      <c r="H679" s="221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  <c r="AA679" s="350"/>
      <c r="AB679" s="350"/>
      <c r="AC679" s="350"/>
      <c r="AD679" s="350"/>
      <c r="AE679" s="350"/>
      <c r="AF679" s="664"/>
      <c r="AJ679" s="350"/>
      <c r="AK679" s="350"/>
      <c r="AL679" s="350"/>
      <c r="AM679" s="350"/>
      <c r="AN679" s="350"/>
      <c r="AO679" s="350"/>
      <c r="AP679" s="350"/>
      <c r="AQ679" s="350"/>
      <c r="AR679" s="350"/>
      <c r="AS679" s="350"/>
      <c r="AT679" s="350"/>
      <c r="AU679" s="350"/>
      <c r="AV679" s="350"/>
      <c r="AW679" s="350"/>
      <c r="AX679" s="350"/>
      <c r="AY679" s="350"/>
      <c r="AZ679" s="350"/>
      <c r="BA679" s="350"/>
      <c r="BB679" s="350"/>
      <c r="BC679" s="350"/>
    </row>
    <row r="680" spans="1:55" s="37" customFormat="1" x14ac:dyDescent="0.4">
      <c r="A680" s="47"/>
      <c r="B680" s="920"/>
      <c r="C680" s="920"/>
      <c r="D680" s="225"/>
      <c r="F680" s="350"/>
      <c r="G680" s="350"/>
      <c r="H680" s="221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  <c r="AA680" s="350"/>
      <c r="AB680" s="350"/>
      <c r="AC680" s="350"/>
      <c r="AD680" s="350"/>
      <c r="AE680" s="350"/>
      <c r="AF680" s="664"/>
      <c r="AJ680" s="350"/>
      <c r="AK680" s="350"/>
      <c r="AL680" s="350"/>
      <c r="AM680" s="350"/>
      <c r="AN680" s="350"/>
      <c r="AO680" s="350"/>
      <c r="AP680" s="350"/>
      <c r="AQ680" s="350"/>
      <c r="AR680" s="350"/>
      <c r="AS680" s="350"/>
      <c r="AT680" s="350"/>
      <c r="AU680" s="350"/>
      <c r="AV680" s="350"/>
      <c r="AW680" s="350"/>
      <c r="AX680" s="350"/>
      <c r="AY680" s="350"/>
      <c r="AZ680" s="350"/>
      <c r="BA680" s="350"/>
      <c r="BB680" s="350"/>
      <c r="BC680" s="350"/>
    </row>
    <row r="681" spans="1:55" s="37" customFormat="1" x14ac:dyDescent="0.4">
      <c r="A681" s="47"/>
      <c r="B681" s="920"/>
      <c r="C681" s="920"/>
      <c r="D681" s="225"/>
      <c r="F681" s="350"/>
      <c r="G681" s="350"/>
      <c r="H681" s="221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/>
      <c r="Z681" s="350"/>
      <c r="AA681" s="350"/>
      <c r="AB681" s="350"/>
      <c r="AC681" s="350"/>
      <c r="AD681" s="350"/>
      <c r="AE681" s="350"/>
      <c r="AF681" s="664"/>
      <c r="AJ681" s="350"/>
      <c r="AK681" s="350"/>
      <c r="AL681" s="350"/>
      <c r="AM681" s="350"/>
      <c r="AN681" s="350"/>
      <c r="AO681" s="350"/>
      <c r="AP681" s="350"/>
      <c r="AQ681" s="350"/>
      <c r="AR681" s="350"/>
      <c r="AS681" s="350"/>
      <c r="AT681" s="350"/>
      <c r="AU681" s="350"/>
      <c r="AV681" s="350"/>
      <c r="AW681" s="350"/>
      <c r="AX681" s="350"/>
      <c r="AY681" s="350"/>
      <c r="AZ681" s="350"/>
      <c r="BA681" s="350"/>
      <c r="BB681" s="350"/>
      <c r="BC681" s="350"/>
    </row>
    <row r="682" spans="1:55" s="1077" customFormat="1" ht="27" customHeight="1" x14ac:dyDescent="0.4">
      <c r="A682" s="1076"/>
      <c r="B682" s="1076"/>
      <c r="C682" s="1076"/>
      <c r="E682" s="1077" t="str">
        <f>$E$211</f>
        <v>LOSUNARSPÁ: SVIÐSMYND BYGGÐ Á AÐGERÐUM STJÓRNVALDA</v>
      </c>
      <c r="F682" s="1078"/>
      <c r="G682" s="1078"/>
      <c r="H682" s="1078"/>
      <c r="I682" s="1078"/>
      <c r="J682" s="1078"/>
      <c r="K682" s="1078"/>
      <c r="L682" s="1078"/>
      <c r="M682" s="1078"/>
      <c r="N682" s="1078"/>
      <c r="O682" s="1078"/>
      <c r="P682" s="1078"/>
      <c r="Q682" s="1078"/>
      <c r="R682" s="1078"/>
      <c r="S682" s="1078"/>
      <c r="T682" s="1078"/>
      <c r="U682" s="1078"/>
      <c r="V682" s="1078"/>
      <c r="W682" s="1078"/>
      <c r="X682" s="1078"/>
      <c r="Y682" s="1078"/>
      <c r="Z682" s="1078"/>
      <c r="AA682" s="1078"/>
      <c r="AB682" s="1078"/>
      <c r="AC682" s="1078"/>
      <c r="AD682" s="1078"/>
      <c r="AE682" s="1078"/>
      <c r="AF682" s="1079"/>
      <c r="AI682" s="1077" t="str">
        <f>$AI$211</f>
        <v>EMISSION PROJECTIONS: GOVERNMENT POLICY-BASED SCENARIO</v>
      </c>
      <c r="AJ682" s="1078"/>
      <c r="AK682" s="1078"/>
      <c r="AL682" s="1078"/>
      <c r="AM682" s="1078"/>
      <c r="AN682" s="1078"/>
      <c r="AO682" s="1078"/>
      <c r="AP682" s="1078"/>
      <c r="AQ682" s="1078"/>
      <c r="AR682" s="1078"/>
      <c r="AS682" s="1078"/>
      <c r="AT682" s="1078"/>
      <c r="AU682" s="1078"/>
      <c r="AV682" s="1078"/>
      <c r="AW682" s="1078"/>
      <c r="AX682" s="1078"/>
      <c r="AY682" s="1078"/>
      <c r="AZ682" s="1078"/>
      <c r="BA682" s="1078"/>
      <c r="BB682" s="1078"/>
      <c r="BC682" s="1078"/>
    </row>
    <row r="683" spans="1:55" s="37" customFormat="1" x14ac:dyDescent="0.4">
      <c r="A683" s="47"/>
      <c r="B683" s="920"/>
      <c r="C683" s="920"/>
      <c r="D683" s="225" t="s">
        <v>45</v>
      </c>
      <c r="F683" s="350"/>
      <c r="G683" s="350"/>
      <c r="H683" s="221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350"/>
      <c r="Z683" s="350"/>
      <c r="AA683" s="350"/>
      <c r="AB683" s="350"/>
      <c r="AC683" s="350"/>
      <c r="AD683" s="350"/>
      <c r="AE683" s="350"/>
      <c r="AF683" s="664"/>
      <c r="AJ683" s="350"/>
      <c r="AK683" s="350"/>
      <c r="AL683" s="350"/>
      <c r="AM683" s="350"/>
      <c r="AN683" s="350"/>
      <c r="AO683" s="350"/>
      <c r="AP683" s="350"/>
      <c r="AQ683" s="350"/>
      <c r="AR683" s="350"/>
      <c r="AS683" s="350"/>
      <c r="AT683" s="350"/>
      <c r="AU683" s="350"/>
      <c r="AV683" s="350"/>
      <c r="AW683" s="350"/>
      <c r="AX683" s="350"/>
      <c r="AY683" s="350"/>
      <c r="AZ683" s="350"/>
      <c r="BA683" s="350"/>
      <c r="BB683" s="350"/>
      <c r="BC683" s="350"/>
    </row>
    <row r="684" spans="1:55" s="37" customFormat="1" x14ac:dyDescent="0.4">
      <c r="A684" s="47"/>
      <c r="B684" s="920"/>
      <c r="C684" s="920"/>
      <c r="D684" s="225" t="s">
        <v>45</v>
      </c>
      <c r="F684" s="350"/>
      <c r="G684" s="350"/>
      <c r="H684" s="221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/>
      <c r="Z684" s="350"/>
      <c r="AA684" s="350"/>
      <c r="AB684" s="350"/>
      <c r="AC684" s="350"/>
      <c r="AD684" s="350"/>
      <c r="AE684" s="350"/>
      <c r="AF684" s="664"/>
      <c r="AJ684" s="350"/>
      <c r="AK684" s="350"/>
      <c r="AL684" s="350"/>
      <c r="AM684" s="350"/>
      <c r="AN684" s="221"/>
      <c r="AO684" s="350"/>
      <c r="AP684" s="350"/>
      <c r="AQ684" s="350"/>
      <c r="AR684" s="350"/>
      <c r="AS684" s="350"/>
      <c r="AT684" s="350"/>
      <c r="AU684" s="350"/>
      <c r="AV684" s="350"/>
      <c r="AW684" s="350"/>
      <c r="AX684" s="350"/>
      <c r="AY684" s="350"/>
      <c r="AZ684" s="350"/>
      <c r="BA684" s="350"/>
      <c r="BB684" s="350"/>
      <c r="BC684" s="350"/>
    </row>
    <row r="708" spans="1:55" s="107" customFormat="1" ht="81.75" customHeight="1" x14ac:dyDescent="0.4">
      <c r="A708" s="931"/>
      <c r="B708" s="931"/>
      <c r="C708" s="931"/>
      <c r="E708" s="950" t="s">
        <v>14</v>
      </c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676"/>
      <c r="AI708" s="107" t="s">
        <v>180</v>
      </c>
      <c r="AJ708" s="183"/>
      <c r="AK708" s="183"/>
      <c r="AL708" s="183"/>
      <c r="AM708" s="183"/>
      <c r="AN708" s="183"/>
      <c r="AO708" s="183"/>
      <c r="AP708" s="183"/>
      <c r="AQ708" s="183"/>
      <c r="AR708" s="183"/>
      <c r="AS708" s="183"/>
      <c r="AT708" s="183"/>
      <c r="AU708" s="183"/>
      <c r="AV708" s="183"/>
      <c r="AW708" s="183"/>
      <c r="AX708" s="183"/>
      <c r="AY708" s="183"/>
      <c r="AZ708" s="183"/>
      <c r="BA708" s="183"/>
      <c r="BB708" s="183"/>
      <c r="BC708" s="183"/>
    </row>
    <row r="709" spans="1:55" s="37" customFormat="1" x14ac:dyDescent="0.4">
      <c r="A709" s="47"/>
      <c r="B709" s="920"/>
      <c r="C709" s="920"/>
      <c r="D709" s="225" t="s">
        <v>45</v>
      </c>
      <c r="F709" s="350"/>
      <c r="G709" s="350"/>
      <c r="H709" s="221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350"/>
      <c r="V709" s="350"/>
      <c r="W709" s="350"/>
      <c r="X709" s="350"/>
      <c r="Y709" s="350"/>
      <c r="Z709" s="350"/>
      <c r="AA709" s="350"/>
      <c r="AB709" s="350"/>
      <c r="AC709" s="350"/>
      <c r="AD709" s="350"/>
      <c r="AE709" s="350"/>
      <c r="AF709" s="664"/>
      <c r="AJ709" s="350"/>
      <c r="AK709" s="350"/>
      <c r="AL709" s="350"/>
      <c r="AM709" s="350"/>
      <c r="AN709" s="350"/>
      <c r="AO709" s="350"/>
      <c r="AP709" s="350"/>
      <c r="AQ709" s="350"/>
      <c r="AR709" s="350"/>
      <c r="AS709" s="350"/>
      <c r="AT709" s="350"/>
      <c r="AU709" s="350"/>
      <c r="AV709" s="350"/>
      <c r="AW709" s="350"/>
      <c r="AX709" s="350"/>
      <c r="AY709" s="350"/>
      <c r="AZ709" s="350"/>
      <c r="BA709" s="350"/>
      <c r="BB709" s="350"/>
      <c r="BC709" s="350"/>
    </row>
    <row r="710" spans="1:55" ht="47.4" customHeight="1" x14ac:dyDescent="0.4">
      <c r="D710" s="217"/>
      <c r="E710" s="1236" t="str">
        <f>"STAÐAN ÁRIÐ "&amp;$A$1</f>
        <v>STAÐAN ÁRIÐ 2024</v>
      </c>
      <c r="F710" s="823"/>
      <c r="G710" s="823"/>
      <c r="H710" s="823"/>
      <c r="I710" s="823"/>
      <c r="J710" s="823"/>
      <c r="K710" s="823"/>
      <c r="L710" s="823"/>
      <c r="M710" s="823"/>
      <c r="O710" s="1236" t="s">
        <v>365</v>
      </c>
      <c r="P710" s="1238" t="s">
        <v>374</v>
      </c>
      <c r="Q710" s="1239"/>
      <c r="R710" s="1239"/>
      <c r="S710" s="1239"/>
      <c r="AI710" s="1236" t="str">
        <f>$AI$5</f>
        <v>2024 EMISSIONS</v>
      </c>
      <c r="AJ710" s="823"/>
      <c r="AK710" s="823"/>
      <c r="AL710" s="823"/>
      <c r="AM710" s="823"/>
      <c r="AN710" s="823"/>
      <c r="AO710" s="823"/>
      <c r="AP710" s="823"/>
      <c r="AQ710" s="823"/>
      <c r="AS710" s="1236" t="str">
        <f>$AS$5</f>
        <v>OUTLOOKS</v>
      </c>
      <c r="AT710" s="1238" t="str">
        <f>$AT$5</f>
        <v>Estimated change in emissions based on
With Existing Measures scenario</v>
      </c>
      <c r="AU710" s="1239"/>
      <c r="AV710" s="1239"/>
      <c r="AW710" s="1240"/>
    </row>
    <row r="711" spans="1:55" s="37" customFormat="1" ht="16.95" customHeight="1" x14ac:dyDescent="0.4">
      <c r="A711" s="47"/>
      <c r="B711" s="920"/>
      <c r="C711" s="920"/>
      <c r="D711" s="225" t="s">
        <v>45</v>
      </c>
      <c r="E711" s="1236"/>
      <c r="F711" s="1241" t="str">
        <f>"Losun "&amp;$A$1</f>
        <v>Losun 2024</v>
      </c>
      <c r="G711" s="1242"/>
      <c r="H711" s="1243" t="str">
        <f>"Breyting frá "&amp;$B$3</f>
        <v>Breyting frá 2023</v>
      </c>
      <c r="I711" s="1242"/>
      <c r="J711" s="1243" t="str">
        <f>"Breyting frá "&amp;$B$2</f>
        <v>Breyting frá 2005</v>
      </c>
      <c r="K711" s="1242"/>
      <c r="L711" s="1243" t="str">
        <f>"Breyting frá "&amp;$B$1</f>
        <v>Breyting frá 1990</v>
      </c>
      <c r="M711" s="1241"/>
      <c r="N711" s="221"/>
      <c r="O711" s="1236"/>
      <c r="P711" s="1243" t="s">
        <v>375</v>
      </c>
      <c r="Q711" s="1242"/>
      <c r="R711" s="1243" t="s">
        <v>376</v>
      </c>
      <c r="S711" s="1241"/>
      <c r="T711" s="350"/>
      <c r="U711" s="350"/>
      <c r="V711" s="350"/>
      <c r="W711" s="350"/>
      <c r="X711" s="350"/>
      <c r="Y711" s="350"/>
      <c r="Z711" s="350"/>
      <c r="AA711" s="350"/>
      <c r="AB711" s="350"/>
      <c r="AC711" s="350"/>
      <c r="AD711" s="350"/>
      <c r="AE711" s="350"/>
      <c r="AF711" s="664"/>
      <c r="AI711" s="1236"/>
      <c r="AJ711" s="1244" t="str">
        <f>$AJ$6</f>
        <v>Emissions in 2023</v>
      </c>
      <c r="AK711" s="1242"/>
      <c r="AL711" s="1243" t="str">
        <f>$AL$6</f>
        <v>Change from 2022</v>
      </c>
      <c r="AM711" s="1242"/>
      <c r="AN711" s="1243" t="str">
        <f>$AN$6</f>
        <v>Change from 2005</v>
      </c>
      <c r="AO711" s="1242"/>
      <c r="AP711" s="1243" t="str">
        <f>$AP$6</f>
        <v>Change from 1990</v>
      </c>
      <c r="AQ711" s="1241"/>
      <c r="AR711" s="221"/>
      <c r="AS711" s="1236"/>
      <c r="AT711" s="1244" t="str">
        <f>$AT$6</f>
        <v>2030 compared to 2005</v>
      </c>
      <c r="AU711" s="1242"/>
      <c r="AV711" s="1243" t="str">
        <f>$AV$6</f>
        <v>2055 compared to 1990</v>
      </c>
      <c r="AW711" s="1242"/>
      <c r="AX711" s="350"/>
      <c r="AY711" s="350"/>
      <c r="AZ711" s="350"/>
      <c r="BA711" s="350"/>
      <c r="BB711" s="350"/>
      <c r="BC711" s="350"/>
    </row>
    <row r="712" spans="1:55" s="37" customFormat="1" ht="17.399999999999999" customHeight="1" thickBot="1" x14ac:dyDescent="0.45">
      <c r="A712" s="47"/>
      <c r="B712" s="920"/>
      <c r="C712" s="920"/>
      <c r="D712" s="225" t="s">
        <v>45</v>
      </c>
      <c r="E712" s="1237"/>
      <c r="F712" s="824" t="s">
        <v>387</v>
      </c>
      <c r="G712" s="825" t="s">
        <v>4</v>
      </c>
      <c r="H712" s="824" t="str">
        <f>$F$7</f>
        <v>Þús. tonn CO₂-íg.</v>
      </c>
      <c r="I712" s="825" t="s">
        <v>4</v>
      </c>
      <c r="J712" s="824" t="str">
        <f>$F$7</f>
        <v>Þús. tonn CO₂-íg.</v>
      </c>
      <c r="K712" s="825" t="s">
        <v>4</v>
      </c>
      <c r="L712" s="824" t="str">
        <f>$F$7</f>
        <v>Þús. tonn CO₂-íg.</v>
      </c>
      <c r="M712" s="824" t="s">
        <v>4</v>
      </c>
      <c r="N712" s="221"/>
      <c r="O712" s="1237"/>
      <c r="P712" s="824" t="str">
        <f>$F$7</f>
        <v>Þús. tonn CO₂-íg.</v>
      </c>
      <c r="Q712" s="825" t="s">
        <v>4</v>
      </c>
      <c r="R712" s="824" t="str">
        <f>$F$7</f>
        <v>Þús. tonn CO₂-íg.</v>
      </c>
      <c r="S712" s="824" t="s">
        <v>4</v>
      </c>
      <c r="T712" s="350"/>
      <c r="U712" s="350"/>
      <c r="V712" s="350"/>
      <c r="W712" s="350"/>
      <c r="X712" s="350"/>
      <c r="Y712" s="350"/>
      <c r="Z712" s="350"/>
      <c r="AA712" s="350"/>
      <c r="AB712" s="350"/>
      <c r="AC712" s="350"/>
      <c r="AD712" s="350"/>
      <c r="AE712" s="350"/>
      <c r="AF712" s="664"/>
      <c r="AI712" s="1237"/>
      <c r="AJ712" s="824" t="str">
        <f>$AJ$7</f>
        <v>Thousand tons CO₂e</v>
      </c>
      <c r="AK712" s="825" t="s">
        <v>4</v>
      </c>
      <c r="AL712" s="824" t="str">
        <f>$AJ$7</f>
        <v>Thousand tons CO₂e</v>
      </c>
      <c r="AM712" s="825" t="s">
        <v>4</v>
      </c>
      <c r="AN712" s="824" t="str">
        <f>$F$7</f>
        <v>Þús. tonn CO₂-íg.</v>
      </c>
      <c r="AO712" s="825" t="s">
        <v>4</v>
      </c>
      <c r="AP712" s="824" t="str">
        <f>$AJ$7</f>
        <v>Thousand tons CO₂e</v>
      </c>
      <c r="AQ712" s="824" t="s">
        <v>4</v>
      </c>
      <c r="AR712" s="221"/>
      <c r="AS712" s="1237"/>
      <c r="AT712" s="824" t="str">
        <f>$AJ$7</f>
        <v>Thousand tons CO₂e</v>
      </c>
      <c r="AU712" s="825" t="s">
        <v>4</v>
      </c>
      <c r="AV712" s="824" t="str">
        <f>$AJ$7</f>
        <v>Thousand tons CO₂e</v>
      </c>
      <c r="AW712" s="824" t="s">
        <v>4</v>
      </c>
      <c r="AX712" s="350"/>
      <c r="AY712" s="350"/>
      <c r="AZ712" s="350"/>
      <c r="BA712" s="350"/>
      <c r="BB712" s="350"/>
      <c r="BC712" s="350"/>
    </row>
    <row r="713" spans="1:55" s="37" customFormat="1" ht="21" customHeight="1" thickTop="1" x14ac:dyDescent="0.4">
      <c r="A713" s="47" t="s">
        <v>73</v>
      </c>
      <c r="B713" s="47" t="s">
        <v>318</v>
      </c>
      <c r="C713" s="47" t="s">
        <v>322</v>
      </c>
      <c r="D713" s="225" t="s">
        <v>45</v>
      </c>
      <c r="E713" s="827" t="str">
        <f>'Talnagögn | Numerical Data'!$D$186</f>
        <v>Urðun úrgangs</v>
      </c>
      <c r="F713" s="820" cm="1">
        <f t="array" ref="F713">INDEX('Talnagögn | Numerical Data'!$1:$1048576,_xlfn.XMATCH($A713,'Talnagögn | Numerical Data'!$A:$A),_xlfn.XMATCH($A$1,'Talnagögn | Numerical Data'!$1:$1))</f>
        <v>203.07099512084417</v>
      </c>
      <c r="G713" s="831">
        <f>$F$713/$F$717</f>
        <v>0.83703513323018797</v>
      </c>
      <c r="H713" s="821" cm="1">
        <f t="array" ref="H713">INDEX('Talnagögn | Numerical Data'!$1:$1048576,_xlfn.XMATCH($A713,'Talnagögn | Numerical Data'!$A:$A),_xlfn.XMATCH($A$1,'Talnagögn | Numerical Data'!$1:$1))-INDEX('Talnagögn | Numerical Data'!$1:$1048576,_xlfn.XMATCH($A713,'Talnagögn | Numerical Data'!$A:$A),_xlfn.XMATCH($B$3,'Talnagögn | Numerical Data'!$1:$1))</f>
        <v>-12.523991097592472</v>
      </c>
      <c r="I713" s="833" cm="1">
        <f t="array" ref="I713">INDEX('Talnagögn | Numerical Data'!$1:$1048576,_xlfn.XMATCH($A713,'Talnagögn | Numerical Data'!$A:$A),_xlfn.XMATCH($A$1,'Talnagögn | Numerical Data'!$1:$1))/INDEX('Talnagögn | Numerical Data'!$1:$1048576,_xlfn.XMATCH($A713,'Talnagögn | Numerical Data'!$A:$A),_xlfn.XMATCH($B$3,'Talnagögn | Numerical Data'!$1:$1))-1</f>
        <v>-5.8090363404385559E-2</v>
      </c>
      <c r="J713" s="821" cm="1">
        <f t="array" ref="J713">INDEX('Talnagögn | Numerical Data'!$1:$1048576,_xlfn.XMATCH($A713,'Talnagögn | Numerical Data'!$A:$A),_xlfn.XMATCH($A$1,'Talnagögn | Numerical Data'!$1:$1))-INDEX('Talnagögn | Numerical Data'!$1:$1048576,_xlfn.XMATCH($A713,'Talnagögn | Numerical Data'!$A:$A),_xlfn.XMATCH($B$2,'Talnagögn | Numerical Data'!$1:$1))</f>
        <v>-80.809741912114788</v>
      </c>
      <c r="K713" s="831" cm="1">
        <f t="array" ref="K713">INDEX('Talnagögn | Numerical Data'!$1:$1048576,_xlfn.XMATCH($A713,'Talnagögn | Numerical Data'!$A:$A),_xlfn.XMATCH($A$1,'Talnagögn | Numerical Data'!$1:$1))/INDEX('Talnagögn | Numerical Data'!$1:$1048576,_xlfn.XMATCH($A713,'Talnagögn | Numerical Data'!$A:$A),_xlfn.XMATCH($B$2,'Talnagögn | Numerical Data'!$1:$1))-1</f>
        <v>-0.28466088526018118</v>
      </c>
      <c r="L713" s="821" cm="1">
        <f t="array" ref="L713">INDEX('Talnagögn | Numerical Data'!$1:$1048576,_xlfn.XMATCH($A713,'Talnagögn | Numerical Data'!$A:$A),_xlfn.XMATCH($A$1,'Talnagögn | Numerical Data'!$1:$1))-INDEX('Talnagögn | Numerical Data'!$1:$1048576,_xlfn.XMATCH($A713,'Talnagögn | Numerical Data'!$A:$A),_xlfn.XMATCH($B$1,'Talnagögn | Numerical Data'!$1:$1))</f>
        <v>30.534933515112328</v>
      </c>
      <c r="M713" s="822" cm="1">
        <f t="array" ref="M713">INDEX('Talnagögn | Numerical Data'!$1:$1048576,_xlfn.XMATCH($A713,'Talnagögn | Numerical Data'!$A:$A),_xlfn.XMATCH($A$1,'Talnagögn | Numerical Data'!$1:$1))/INDEX('Talnagögn | Numerical Data'!$1:$1048576,_xlfn.XMATCH($A713,'Talnagögn | Numerical Data'!$A:$A),_xlfn.XMATCH($B$1,'Talnagögn | Numerical Data'!$1:$1))-1</f>
        <v>0.17697710977597692</v>
      </c>
      <c r="N713" s="350"/>
      <c r="O713" s="827" t="str">
        <f>'Talnagögn | Numerical Data'!$D$186</f>
        <v>Urðun úrgangs</v>
      </c>
      <c r="P713" s="821" cm="1">
        <f t="array" ref="P713">INDEX('Talnagögn | Numerical Data'!$1:$1048576,_xlfn.XMATCH($B713,'Talnagögn | Numerical Data'!$B:$B),_xlfn.XMATCH($B$4,'Talnagögn | Numerical Data'!$1:$1))-INDEX('Talnagögn | Numerical Data'!$1:$1048576,_xlfn.XMATCH($A713,'Talnagögn | Numerical Data'!$A:$A),_xlfn.XMATCH($B$2,'Talnagögn | Numerical Data'!$1:$1))</f>
        <v>-165.1815977216647</v>
      </c>
      <c r="Q713" s="831" cm="1">
        <f t="array" ref="Q713">INDEX('Talnagögn | Numerical Data'!$1:$1048576,_xlfn.XMATCH($B713,'Talnagögn | Numerical Data'!$B:$B),_xlfn.XMATCH($B$4,'Talnagögn | Numerical Data'!$1:$1))/INDEX('Talnagögn | Numerical Data'!$1:$1048576,_xlfn.XMATCH($A713,'Talnagögn | Numerical Data'!$A:$A),_xlfn.XMATCH($B$2,'Talnagögn | Numerical Data'!$1:$1))-1</f>
        <v>-0.58186969446428793</v>
      </c>
      <c r="R713" s="821" cm="1">
        <f t="array" ref="R713">INDEX('Talnagögn | Numerical Data'!$1:$1048576,_xlfn.XMATCH($B713,'Talnagögn | Numerical Data'!$B:$B),_xlfn.XMATCH($B$5,'Talnagögn | Numerical Data'!$1:$1))-INDEX('Talnagögn | Numerical Data'!$1:$1048576,_xlfn.XMATCH($A713,'Talnagögn | Numerical Data'!$A:$A),_xlfn.XMATCH($B$1,'Talnagögn | Numerical Data'!$1:$1))</f>
        <v>-154.80132230339709</v>
      </c>
      <c r="S713" s="864" cm="1">
        <f t="array" ref="S713">INDEX('Talnagögn | Numerical Data'!$1:$1048576,_xlfn.XMATCH($B713,'Talnagögn | Numerical Data'!$B:$B),_xlfn.XMATCH($B$5,'Talnagögn | Numerical Data'!$1:$1))/INDEX('Talnagögn | Numerical Data'!$1:$1048576,_xlfn.XMATCH($A713,'Talnagögn | Numerical Data'!$A:$A),_xlfn.XMATCH($B$1,'Talnagögn | Numerical Data'!$1:$1))-1</f>
        <v>-0.8972114053300867</v>
      </c>
      <c r="AF713" s="677"/>
      <c r="AI713" s="827" t="str">
        <f>'Talnagögn | Numerical Data'!$E$186</f>
        <v>Solid Waste Disposal on Land</v>
      </c>
      <c r="AJ713" s="820" cm="1">
        <f t="array" ref="AJ713">INDEX('Talnagögn | Numerical Data'!$1:$1048576,_xlfn.XMATCH($A713,'Talnagögn | Numerical Data'!$A:$A),_xlfn.XMATCH($A$1,'Talnagögn | Numerical Data'!$1:$1))</f>
        <v>203.07099512084417</v>
      </c>
      <c r="AK713" s="831">
        <f>$F$713/$F$717</f>
        <v>0.83703513323018797</v>
      </c>
      <c r="AL713" s="821" cm="1">
        <f t="array" ref="AL713">INDEX('Talnagögn | Numerical Data'!$1:$1048576,_xlfn.XMATCH($A713,'Talnagögn | Numerical Data'!$A:$A),_xlfn.XMATCH($A$1,'Talnagögn | Numerical Data'!$1:$1))-INDEX('Talnagögn | Numerical Data'!$1:$1048576,_xlfn.XMATCH($A713,'Talnagögn | Numerical Data'!$A:$A),_xlfn.XMATCH($B$3,'Talnagögn | Numerical Data'!$1:$1))</f>
        <v>-12.523991097592472</v>
      </c>
      <c r="AM713" s="833" cm="1">
        <f t="array" ref="AM713">INDEX('Talnagögn | Numerical Data'!$1:$1048576,_xlfn.XMATCH($A713,'Talnagögn | Numerical Data'!$A:$A),_xlfn.XMATCH($A$1,'Talnagögn | Numerical Data'!$1:$1))/INDEX('Talnagögn | Numerical Data'!$1:$1048576,_xlfn.XMATCH($A713,'Talnagögn | Numerical Data'!$A:$A),_xlfn.XMATCH($B$3,'Talnagögn | Numerical Data'!$1:$1))-1</f>
        <v>-5.8090363404385559E-2</v>
      </c>
      <c r="AN713" s="821" cm="1">
        <f t="array" ref="AN713">INDEX('Talnagögn | Numerical Data'!$1:$1048576,_xlfn.XMATCH($A713,'Talnagögn | Numerical Data'!$A:$A),_xlfn.XMATCH($A$1,'Talnagögn | Numerical Data'!$1:$1))-INDEX('Talnagögn | Numerical Data'!$1:$1048576,_xlfn.XMATCH($A713,'Talnagögn | Numerical Data'!$A:$A),_xlfn.XMATCH($B$2,'Talnagögn | Numerical Data'!$1:$1))</f>
        <v>-80.809741912114788</v>
      </c>
      <c r="AO713" s="831" cm="1">
        <f t="array" ref="AO713">INDEX('Talnagögn | Numerical Data'!$1:$1048576,_xlfn.XMATCH($A713,'Talnagögn | Numerical Data'!$A:$A),_xlfn.XMATCH($A$1,'Talnagögn | Numerical Data'!$1:$1))/INDEX('Talnagögn | Numerical Data'!$1:$1048576,_xlfn.XMATCH($A713,'Talnagögn | Numerical Data'!$A:$A),_xlfn.XMATCH($B$2,'Talnagögn | Numerical Data'!$1:$1))-1</f>
        <v>-0.28466088526018118</v>
      </c>
      <c r="AP713" s="821" cm="1">
        <f t="array" ref="AP713">INDEX('Talnagögn | Numerical Data'!$1:$1048576,_xlfn.XMATCH($A713,'Talnagögn | Numerical Data'!$A:$A),_xlfn.XMATCH($A$1,'Talnagögn | Numerical Data'!$1:$1))-INDEX('Talnagögn | Numerical Data'!$1:$1048576,_xlfn.XMATCH($A713,'Talnagögn | Numerical Data'!$A:$A),_xlfn.XMATCH($B$1,'Talnagögn | Numerical Data'!$1:$1))</f>
        <v>30.534933515112328</v>
      </c>
      <c r="AQ713" s="822" cm="1">
        <f t="array" ref="AQ713">INDEX('Talnagögn | Numerical Data'!$1:$1048576,_xlfn.XMATCH($A713,'Talnagögn | Numerical Data'!$A:$A),_xlfn.XMATCH($A$1,'Talnagögn | Numerical Data'!$1:$1))/INDEX('Talnagögn | Numerical Data'!$1:$1048576,_xlfn.XMATCH($A713,'Talnagögn | Numerical Data'!$A:$A),_xlfn.XMATCH($B$1,'Talnagögn | Numerical Data'!$1:$1))-1</f>
        <v>0.17697710977597692</v>
      </c>
      <c r="AR713" s="350"/>
      <c r="AS713" s="827" t="str">
        <f>'Talnagögn | Numerical Data'!$E$186</f>
        <v>Solid Waste Disposal on Land</v>
      </c>
      <c r="AT713" s="821" cm="1">
        <f t="array" ref="AT713">INDEX('Talnagögn | Numerical Data'!$1:$1048576,_xlfn.XMATCH($B713,'Talnagögn | Numerical Data'!$B:$B),_xlfn.XMATCH($B$4,'Talnagögn | Numerical Data'!$1:$1))-INDEX('Talnagögn | Numerical Data'!$1:$1048576,_xlfn.XMATCH($A713,'Talnagögn | Numerical Data'!$A:$A),_xlfn.XMATCH($B$2,'Talnagögn | Numerical Data'!$1:$1))</f>
        <v>-165.1815977216647</v>
      </c>
      <c r="AU713" s="831" cm="1">
        <f t="array" ref="AU713">INDEX('Talnagögn | Numerical Data'!$1:$1048576,_xlfn.XMATCH($B713,'Talnagögn | Numerical Data'!$B:$B),_xlfn.XMATCH($B$4,'Talnagögn | Numerical Data'!$1:$1))/INDEX('Talnagögn | Numerical Data'!$1:$1048576,_xlfn.XMATCH($A713,'Talnagögn | Numerical Data'!$A:$A),_xlfn.XMATCH($B$2,'Talnagögn | Numerical Data'!$1:$1))-1</f>
        <v>-0.58186969446428793</v>
      </c>
      <c r="AV713" s="821" cm="1">
        <f t="array" ref="AV713">INDEX('Talnagögn | Numerical Data'!$1:$1048576,_xlfn.XMATCH($B713,'Talnagögn | Numerical Data'!$B:$B),_xlfn.XMATCH($B$5,'Talnagögn | Numerical Data'!$1:$1))-INDEX('Talnagögn | Numerical Data'!$1:$1048576,_xlfn.XMATCH($A713,'Talnagögn | Numerical Data'!$A:$A),_xlfn.XMATCH($B$1,'Talnagögn | Numerical Data'!$1:$1))</f>
        <v>-154.80132230339709</v>
      </c>
      <c r="AW713" s="864" cm="1">
        <f t="array" ref="AW713">INDEX('Talnagögn | Numerical Data'!$1:$1048576,_xlfn.XMATCH($B713,'Talnagögn | Numerical Data'!$B:$B),_xlfn.XMATCH($B$5,'Talnagögn | Numerical Data'!$1:$1))/INDEX('Talnagögn | Numerical Data'!$1:$1048576,_xlfn.XMATCH($A713,'Talnagögn | Numerical Data'!$A:$A),_xlfn.XMATCH($B$1,'Talnagögn | Numerical Data'!$1:$1))-1</f>
        <v>-0.8972114053300867</v>
      </c>
    </row>
    <row r="714" spans="1:55" s="37" customFormat="1" ht="21" customHeight="1" x14ac:dyDescent="0.4">
      <c r="A714" s="47" t="s">
        <v>74</v>
      </c>
      <c r="B714" s="47" t="s">
        <v>319</v>
      </c>
      <c r="C714" s="47" t="s">
        <v>323</v>
      </c>
      <c r="D714" s="225" t="s">
        <v>45</v>
      </c>
      <c r="E714" s="828" t="str">
        <f>'Talnagögn | Numerical Data'!$D$187</f>
        <v>Jarðgerð</v>
      </c>
      <c r="F714" s="826" cm="1">
        <f t="array" ref="F714">INDEX('Talnagögn | Numerical Data'!$1:$1048576,_xlfn.XMATCH($A714,'Talnagögn | Numerical Data'!$A:$A),_xlfn.XMATCH($A$1,'Talnagögn | Numerical Data'!$1:$1))</f>
        <v>6.4606265756631576</v>
      </c>
      <c r="G714" s="832">
        <f>$F$714/$F$717</f>
        <v>2.6629954825860922E-2</v>
      </c>
      <c r="H714" s="829" cm="1">
        <f t="array" ref="H714">INDEX('Talnagögn | Numerical Data'!$1:$1048576,_xlfn.XMATCH($A714,'Talnagögn | Numerical Data'!$A:$A),_xlfn.XMATCH($A$1,'Talnagögn | Numerical Data'!$1:$1))-INDEX('Talnagögn | Numerical Data'!$1:$1048576,_xlfn.XMATCH($A714,'Talnagögn | Numerical Data'!$A:$A),_xlfn.XMATCH($B$3,'Talnagögn | Numerical Data'!$1:$1))</f>
        <v>-1.7934689056842092</v>
      </c>
      <c r="I714" s="834" cm="1">
        <f t="array" ref="I714">INDEX('Talnagögn | Numerical Data'!$1:$1048576,_xlfn.XMATCH($A714,'Talnagögn | Numerical Data'!$A:$A),_xlfn.XMATCH($A$1,'Talnagögn | Numerical Data'!$1:$1))/INDEX('Talnagögn | Numerical Data'!$1:$1048576,_xlfn.XMATCH($A714,'Talnagögn | Numerical Data'!$A:$A),_xlfn.XMATCH($B$3,'Talnagögn | Numerical Data'!$1:$1))-1</f>
        <v>-0.21728230667274162</v>
      </c>
      <c r="J714" s="830" cm="1">
        <f t="array" ref="J714">INDEX('Talnagögn | Numerical Data'!$1:$1048576,_xlfn.XMATCH($A714,'Talnagögn | Numerical Data'!$A:$A),_xlfn.XMATCH($A$1,'Talnagögn | Numerical Data'!$1:$1))-INDEX('Talnagögn | Numerical Data'!$1:$1048576,_xlfn.XMATCH($A714,'Talnagögn | Numerical Data'!$A:$A),_xlfn.XMATCH($B$2,'Talnagögn | Numerical Data'!$1:$1))</f>
        <v>5.5826265756631575</v>
      </c>
      <c r="K714" s="834" cm="1">
        <f t="array" ref="K714">INDEX('Talnagögn | Numerical Data'!$1:$1048576,_xlfn.XMATCH($A714,'Talnagögn | Numerical Data'!$A:$A),_xlfn.XMATCH($A$1,'Talnagögn | Numerical Data'!$1:$1))/INDEX('Talnagögn | Numerical Data'!$1:$1048576,_xlfn.XMATCH($A714,'Talnagögn | Numerical Data'!$A:$A),_xlfn.XMATCH($B$2,'Talnagögn | Numerical Data'!$1:$1))-1</f>
        <v>6.3583446192063295</v>
      </c>
      <c r="L714" s="830" cm="1">
        <f t="array" ref="L714">INDEX('Talnagögn | Numerical Data'!$1:$1048576,_xlfn.XMATCH($A714,'Talnagögn | Numerical Data'!$A:$A),_xlfn.XMATCH($A$1,'Talnagögn | Numerical Data'!$1:$1))-INDEX('Talnagögn | Numerical Data'!$1:$1048576,_xlfn.XMATCH($A714,'Talnagögn | Numerical Data'!$A:$A),_xlfn.XMATCH($B$1,'Talnagögn | Numerical Data'!$1:$1))</f>
        <v>6.4606265756631576</v>
      </c>
      <c r="M714" s="822" t="str" cm="1">
        <f t="array" ref="M714">IFERROR((INDEX('Talnagögn | Numerical Data'!$1:$1048576,_xlfn.XMATCH($A714,'Talnagögn | Numerical Data'!$A:$A),_xlfn.XMATCH($A$1,'Talnagögn | Numerical Data'!$1:$1))/INDEX('Talnagögn | Numerical Data'!$1:$1048576,_xlfn.XMATCH($A714,'Talnagögn | Numerical Data'!$A:$A),_xlfn.XMATCH($B$1,'Talnagögn | Numerical Data'!$1:$1))-1),"─")</f>
        <v>─</v>
      </c>
      <c r="N714" s="350"/>
      <c r="O714" s="828" t="str">
        <f>'Talnagögn | Numerical Data'!$D$187</f>
        <v>Jarðgerð</v>
      </c>
      <c r="P714" s="830" cm="1">
        <f t="array" ref="P714">INDEX('Talnagögn | Numerical Data'!$1:$1048576,_xlfn.XMATCH($B714,'Talnagögn | Numerical Data'!$B:$B),_xlfn.XMATCH($B$4,'Talnagögn | Numerical Data'!$1:$1))-INDEX('Talnagögn | Numerical Data'!$1:$1048576,_xlfn.XMATCH($A714,'Talnagögn | Numerical Data'!$A:$A),_xlfn.XMATCH($B$2,'Talnagögn | Numerical Data'!$1:$1))</f>
        <v>7.0367603180100611</v>
      </c>
      <c r="Q714" s="834" cm="1">
        <f t="array" ref="Q714">INDEX('Talnagögn | Numerical Data'!$1:$1048576,_xlfn.XMATCH($B714,'Talnagögn | Numerical Data'!$B:$B),_xlfn.XMATCH($B$4,'Talnagögn | Numerical Data'!$1:$1))/INDEX('Talnagögn | Numerical Data'!$1:$1048576,_xlfn.XMATCH($A714,'Talnagögn | Numerical Data'!$A:$A),_xlfn.XMATCH($B$2,'Talnagögn | Numerical Data'!$1:$1))-1</f>
        <v>8.0145333918110033</v>
      </c>
      <c r="R714" s="820" cm="1">
        <f t="array" ref="R714">INDEX('Talnagögn | Numerical Data'!$1:$1048576,_xlfn.XMATCH($B714,'Talnagögn | Numerical Data'!$B:$B),_xlfn.XMATCH($B$5,'Talnagögn | Numerical Data'!$1:$1))-INDEX('Talnagögn | Numerical Data'!$1:$1048576,_xlfn.XMATCH($A714,'Talnagögn | Numerical Data'!$A:$A),_xlfn.XMATCH($B$1,'Talnagögn | Numerical Data'!$1:$1))</f>
        <v>12.560298279287954</v>
      </c>
      <c r="S714" s="865" t="str" cm="1">
        <f t="array" ref="S714">IFERROR(INDEX('Talnagögn | Numerical Data'!$1:$1048576,_xlfn.XMATCH($B714,'Talnagögn | Numerical Data'!$B:$B),_xlfn.XMATCH($B$5,'Talnagögn | Numerical Data'!$1:$1))/INDEX('Talnagögn | Numerical Data'!$1:$1048576,_xlfn.XMATCH($A714,'Talnagögn | Numerical Data'!$A:$A),_xlfn.XMATCH($B$1,'Talnagögn | Numerical Data'!$1:$1))-1,"─")</f>
        <v>─</v>
      </c>
      <c r="AF714" s="677"/>
      <c r="AI714" s="828" t="str">
        <f>'Talnagögn | Numerical Data'!$E$187</f>
        <v>Biological Treatment of Solid Waste</v>
      </c>
      <c r="AJ714" s="826" cm="1">
        <f t="array" ref="AJ714">INDEX('Talnagögn | Numerical Data'!$1:$1048576,_xlfn.XMATCH($A714,'Talnagögn | Numerical Data'!$A:$A),_xlfn.XMATCH($A$1,'Talnagögn | Numerical Data'!$1:$1))</f>
        <v>6.4606265756631576</v>
      </c>
      <c r="AK714" s="832">
        <f>$F$714/$F$717</f>
        <v>2.6629954825860922E-2</v>
      </c>
      <c r="AL714" s="830" cm="1">
        <f t="array" ref="AL714">INDEX('Talnagögn | Numerical Data'!$1:$1048576,_xlfn.XMATCH($A714,'Talnagögn | Numerical Data'!$A:$A),_xlfn.XMATCH($A$1,'Talnagögn | Numerical Data'!$1:$1))-INDEX('Talnagögn | Numerical Data'!$1:$1048576,_xlfn.XMATCH($A714,'Talnagögn | Numerical Data'!$A:$A),_xlfn.XMATCH($B$3,'Talnagögn | Numerical Data'!$1:$1))</f>
        <v>-1.7934689056842092</v>
      </c>
      <c r="AM714" s="834" cm="1">
        <f t="array" ref="AM714">INDEX('Talnagögn | Numerical Data'!$1:$1048576,_xlfn.XMATCH($A714,'Talnagögn | Numerical Data'!$A:$A),_xlfn.XMATCH($A$1,'Talnagögn | Numerical Data'!$1:$1))/INDEX('Talnagögn | Numerical Data'!$1:$1048576,_xlfn.XMATCH($A714,'Talnagögn | Numerical Data'!$A:$A),_xlfn.XMATCH($B$3,'Talnagögn | Numerical Data'!$1:$1))-1</f>
        <v>-0.21728230667274162</v>
      </c>
      <c r="AN714" s="830" cm="1">
        <f t="array" ref="AN714">INDEX('Talnagögn | Numerical Data'!$1:$1048576,_xlfn.XMATCH($A714,'Talnagögn | Numerical Data'!$A:$A),_xlfn.XMATCH($A$1,'Talnagögn | Numerical Data'!$1:$1))-INDEX('Talnagögn | Numerical Data'!$1:$1048576,_xlfn.XMATCH($A714,'Talnagögn | Numerical Data'!$A:$A),_xlfn.XMATCH($B$2,'Talnagögn | Numerical Data'!$1:$1))</f>
        <v>5.5826265756631575</v>
      </c>
      <c r="AO714" s="834" cm="1">
        <f t="array" ref="AO714">INDEX('Talnagögn | Numerical Data'!$1:$1048576,_xlfn.XMATCH($A714,'Talnagögn | Numerical Data'!$A:$A),_xlfn.XMATCH($A$1,'Talnagögn | Numerical Data'!$1:$1))/INDEX('Talnagögn | Numerical Data'!$1:$1048576,_xlfn.XMATCH($A714,'Talnagögn | Numerical Data'!$A:$A),_xlfn.XMATCH($B$2,'Talnagögn | Numerical Data'!$1:$1))-1</f>
        <v>6.3583446192063295</v>
      </c>
      <c r="AP714" s="830" cm="1">
        <f t="array" ref="AP714">INDEX('Talnagögn | Numerical Data'!$1:$1048576,_xlfn.XMATCH($A714,'Talnagögn | Numerical Data'!$A:$A),_xlfn.XMATCH($A$1,'Talnagögn | Numerical Data'!$1:$1))-INDEX('Talnagögn | Numerical Data'!$1:$1048576,_xlfn.XMATCH($A714,'Talnagögn | Numerical Data'!$A:$A),_xlfn.XMATCH($B$1,'Talnagögn | Numerical Data'!$1:$1))</f>
        <v>6.4606265756631576</v>
      </c>
      <c r="AQ714" s="822" t="str" cm="1">
        <f t="array" ref="AQ714">IFERROR((INDEX('Talnagögn | Numerical Data'!$1:$1048576,_xlfn.XMATCH($A714,'Talnagögn | Numerical Data'!$A:$A),_xlfn.XMATCH($A$1,'Talnagögn | Numerical Data'!$1:$1))/INDEX('Talnagögn | Numerical Data'!$1:$1048576,_xlfn.XMATCH($A714,'Talnagögn | Numerical Data'!$A:$A),_xlfn.XMATCH($B$1,'Talnagögn | Numerical Data'!$1:$1))-1),"─")</f>
        <v>─</v>
      </c>
      <c r="AR714" s="350"/>
      <c r="AS714" s="828" t="str">
        <f>'Talnagögn | Numerical Data'!$E$187</f>
        <v>Biological Treatment of Solid Waste</v>
      </c>
      <c r="AT714" s="830" cm="1">
        <f t="array" ref="AT714">INDEX('Talnagögn | Numerical Data'!$1:$1048576,_xlfn.XMATCH($B714,'Talnagögn | Numerical Data'!$B:$B),_xlfn.XMATCH($B$4,'Talnagögn | Numerical Data'!$1:$1))-INDEX('Talnagögn | Numerical Data'!$1:$1048576,_xlfn.XMATCH($A714,'Talnagögn | Numerical Data'!$A:$A),_xlfn.XMATCH($B$2,'Talnagögn | Numerical Data'!$1:$1))</f>
        <v>7.0367603180100611</v>
      </c>
      <c r="AU714" s="834" cm="1">
        <f t="array" ref="AU714">INDEX('Talnagögn | Numerical Data'!$1:$1048576,_xlfn.XMATCH($B714,'Talnagögn | Numerical Data'!$B:$B),_xlfn.XMATCH($B$4,'Talnagögn | Numerical Data'!$1:$1))/INDEX('Talnagögn | Numerical Data'!$1:$1048576,_xlfn.XMATCH($A714,'Talnagögn | Numerical Data'!$A:$A),_xlfn.XMATCH($B$2,'Talnagögn | Numerical Data'!$1:$1))-1</f>
        <v>8.0145333918110033</v>
      </c>
      <c r="AV714" s="826" cm="1">
        <f t="array" ref="AV714">INDEX('Talnagögn | Numerical Data'!$1:$1048576,_xlfn.XMATCH($B714,'Talnagögn | Numerical Data'!$B:$B),_xlfn.XMATCH($B$5,'Talnagögn | Numerical Data'!$1:$1))-INDEX('Talnagögn | Numerical Data'!$1:$1048576,_xlfn.XMATCH($A714,'Talnagögn | Numerical Data'!$A:$A),_xlfn.XMATCH($B$1,'Talnagögn | Numerical Data'!$1:$1))</f>
        <v>12.560298279287954</v>
      </c>
      <c r="AW714" s="865" t="str" cm="1">
        <f t="array" ref="AW714">IFERROR(INDEX('Talnagögn | Numerical Data'!$1:$1048576,_xlfn.XMATCH($B714,'Talnagögn | Numerical Data'!$B:$B),_xlfn.XMATCH($B$5,'Talnagögn | Numerical Data'!$1:$1))/INDEX('Talnagögn | Numerical Data'!$1:$1048576,_xlfn.XMATCH($A714,'Talnagögn | Numerical Data'!$A:$A),_xlfn.XMATCH($B$1,'Talnagögn | Numerical Data'!$1:$1))-1,"─")</f>
        <v>─</v>
      </c>
    </row>
    <row r="715" spans="1:55" s="37" customFormat="1" ht="21" customHeight="1" x14ac:dyDescent="0.4">
      <c r="A715" s="47" t="s">
        <v>75</v>
      </c>
      <c r="B715" s="47" t="s">
        <v>320</v>
      </c>
      <c r="C715" s="47" t="s">
        <v>324</v>
      </c>
      <c r="D715" s="225" t="s">
        <v>45</v>
      </c>
      <c r="E715" s="828" t="str">
        <f>'Talnagögn | Numerical Data'!$D$188</f>
        <v>Brennsla og opinn bruni</v>
      </c>
      <c r="F715" s="826" cm="1">
        <f t="array" ref="F715">INDEX('Talnagögn | Numerical Data'!$1:$1048576,_xlfn.XMATCH($A715,'Talnagögn | Numerical Data'!$A:$A),_xlfn.XMATCH($A$1,'Talnagögn | Numerical Data'!$1:$1))</f>
        <v>7.4720719590998144</v>
      </c>
      <c r="G715" s="832">
        <f>$F$715/$F$717</f>
        <v>3.0799015605693876E-2</v>
      </c>
      <c r="H715" s="829" cm="1">
        <f t="array" ref="H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Data'!$A:$A),_xlfn.XMATCH($B$3,'Talnagögn | Numerical Data'!$1:$1))</f>
        <v>0.66427048680592016</v>
      </c>
      <c r="I715" s="832" cm="1">
        <f t="array" ref="I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Data'!$A:$A),_xlfn.XMATCH($B$3,'Talnagögn | Numerical Data'!$1:$1))-1</f>
        <v>9.7574891028967325E-2</v>
      </c>
      <c r="J715" s="830" cm="1">
        <f t="array" ref="J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Data'!$A:$A),_xlfn.XMATCH($B$2,'Talnagögn | Numerical Data'!$1:$1))</f>
        <v>1.9147374120758247</v>
      </c>
      <c r="K715" s="834" cm="1">
        <f t="array" ref="K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Data'!$A:$A),_xlfn.XMATCH($B$2,'Talnagögn | Numerical Data'!$1:$1))-1</f>
        <v>0.34454240533372005</v>
      </c>
      <c r="L715" s="830" cm="1">
        <f t="array" ref="L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Data'!$A:$A),_xlfn.XMATCH($B$1,'Talnagögn | Numerical Data'!$1:$1))</f>
        <v>-8.1279810052457009</v>
      </c>
      <c r="M715" s="822" cm="1">
        <f t="array" ref="M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Data'!$A:$A),_xlfn.XMATCH($B$1,'Talnagögn | Numerical Data'!$1:$1))-1</f>
        <v>-0.52102265446293639</v>
      </c>
      <c r="N715" s="350"/>
      <c r="O715" s="828" t="str">
        <f>'Talnagögn | Numerical Data'!$D$188</f>
        <v>Brennsla og opinn bruni</v>
      </c>
      <c r="P715" s="830" cm="1">
        <f t="array" ref="P715">INDEX('Talnagögn | Numerical Data'!$1:$1048576,_xlfn.XMATCH($B715,'Talnagögn | Numerical Data'!$B:$B),_xlfn.XMATCH($B$4,'Talnagögn | Numerical Data'!$1:$1))-INDEX('Talnagögn | Numerical Data'!$1:$1048576,_xlfn.XMATCH($A715,'Talnagögn | Numerical Data'!$A:$A),_xlfn.XMATCH($B$2,'Talnagögn | Numerical Data'!$1:$1))</f>
        <v>5.7451620362137721</v>
      </c>
      <c r="Q715" s="834" cm="1">
        <f t="array" ref="Q715">INDEX('Talnagögn | Numerical Data'!$1:$1048576,_xlfn.XMATCH($B715,'Talnagögn | Numerical Data'!$B:$B),_xlfn.XMATCH($B$4,'Talnagögn | Numerical Data'!$1:$1))/INDEX('Talnagögn | Numerical Data'!$1:$1048576,_xlfn.XMATCH($A715,'Talnagögn | Numerical Data'!$A:$A),_xlfn.XMATCH($B$2,'Talnagögn | Numerical Data'!$1:$1))-1</f>
        <v>1.0337981252703901</v>
      </c>
      <c r="R715" s="826" cm="1">
        <f t="array" ref="R715">INDEX('Talnagögn | Numerical Data'!$1:$1048576,_xlfn.XMATCH($B715,'Talnagögn | Numerical Data'!$B:$B),_xlfn.XMATCH($B$5,'Talnagögn | Numerical Data'!$1:$1))-INDEX('Talnagögn | Numerical Data'!$1:$1048576,_xlfn.XMATCH($A715,'Talnagögn | Numerical Data'!$A:$A),_xlfn.XMATCH($B$1,'Talnagögn | Numerical Data'!$1:$1))</f>
        <v>-0.49290943768502338</v>
      </c>
      <c r="S715" s="822" cm="1">
        <f t="array" ref="S715">INDEX('Talnagögn | Numerical Data'!$1:$1048576,_xlfn.XMATCH($B715,'Talnagögn | Numerical Data'!$B:$B),_xlfn.XMATCH($B$5,'Talnagögn | Numerical Data'!$1:$1))/INDEX('Talnagögn | Numerical Data'!$1:$1048576,_xlfn.XMATCH($A715,'Talnagögn | Numerical Data'!$A:$A),_xlfn.XMATCH($B$1,'Talnagögn | Numerical Data'!$1:$1))-1</f>
        <v>-3.1596651550580335E-2</v>
      </c>
      <c r="AF715" s="677"/>
      <c r="AI715" s="828" t="str">
        <f>'Talnagögn | Numerical Data'!$E$188</f>
        <v>Incineration and Open Burning</v>
      </c>
      <c r="AJ715" s="826" cm="1">
        <f t="array" ref="AJ715">INDEX('Talnagögn | Numerical Data'!$1:$1048576,_xlfn.XMATCH($A715,'Talnagögn | Numerical Data'!$A:$A),_xlfn.XMATCH($A$1,'Talnagögn | Numerical Data'!$1:$1))</f>
        <v>7.4720719590998144</v>
      </c>
      <c r="AK715" s="832">
        <f>$F$715/$F$717</f>
        <v>3.0799015605693876E-2</v>
      </c>
      <c r="AL715" s="829" cm="1">
        <f t="array" ref="AL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Data'!$A:$A),_xlfn.XMATCH($B$3,'Talnagögn | Numerical Data'!$1:$1))</f>
        <v>0.66427048680592016</v>
      </c>
      <c r="AM715" s="832" cm="1">
        <f t="array" ref="AM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Data'!$A:$A),_xlfn.XMATCH($B$3,'Talnagögn | Numerical Data'!$1:$1))-1</f>
        <v>9.7574891028967325E-2</v>
      </c>
      <c r="AN715" s="830" cm="1">
        <f t="array" ref="AN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Data'!$A:$A),_xlfn.XMATCH($B$2,'Talnagögn | Numerical Data'!$1:$1))</f>
        <v>1.9147374120758247</v>
      </c>
      <c r="AO715" s="834" cm="1">
        <f t="array" ref="AO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Data'!$A:$A),_xlfn.XMATCH($B$2,'Talnagögn | Numerical Data'!$1:$1))-1</f>
        <v>0.34454240533372005</v>
      </c>
      <c r="AP715" s="830" cm="1">
        <f t="array" ref="AP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Data'!$A:$A),_xlfn.XMATCH($B$1,'Talnagögn | Numerical Data'!$1:$1))</f>
        <v>-8.1279810052457009</v>
      </c>
      <c r="AQ715" s="822" cm="1">
        <f t="array" ref="AQ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Data'!$A:$A),_xlfn.XMATCH($B$1,'Talnagögn | Numerical Data'!$1:$1))-1</f>
        <v>-0.52102265446293639</v>
      </c>
      <c r="AR715" s="350"/>
      <c r="AS715" s="828" t="str">
        <f>'Talnagögn | Numerical Data'!$E$188</f>
        <v>Incineration and Open Burning</v>
      </c>
      <c r="AT715" s="830" cm="1">
        <f t="array" ref="AT715">INDEX('Talnagögn | Numerical Data'!$1:$1048576,_xlfn.XMATCH($B715,'Talnagögn | Numerical Data'!$B:$B),_xlfn.XMATCH($B$4,'Talnagögn | Numerical Data'!$1:$1))-INDEX('Talnagögn | Numerical Data'!$1:$1048576,_xlfn.XMATCH($A715,'Talnagögn | Numerical Data'!$A:$A),_xlfn.XMATCH($B$2,'Talnagögn | Numerical Data'!$1:$1))</f>
        <v>5.7451620362137721</v>
      </c>
      <c r="AU715" s="834" cm="1">
        <f t="array" ref="AU715">INDEX('Talnagögn | Numerical Data'!$1:$1048576,_xlfn.XMATCH($B715,'Talnagögn | Numerical Data'!$B:$B),_xlfn.XMATCH($B$4,'Talnagögn | Numerical Data'!$1:$1))/INDEX('Talnagögn | Numerical Data'!$1:$1048576,_xlfn.XMATCH($A715,'Talnagögn | Numerical Data'!$A:$A),_xlfn.XMATCH($B$2,'Talnagögn | Numerical Data'!$1:$1))-1</f>
        <v>1.0337981252703901</v>
      </c>
      <c r="AV715" s="826" cm="1">
        <f t="array" ref="AV715">INDEX('Talnagögn | Numerical Data'!$1:$1048576,_xlfn.XMATCH($B715,'Talnagögn | Numerical Data'!$B:$B),_xlfn.XMATCH($B$5,'Talnagögn | Numerical Data'!$1:$1))-INDEX('Talnagögn | Numerical Data'!$1:$1048576,_xlfn.XMATCH($A715,'Talnagögn | Numerical Data'!$A:$A),_xlfn.XMATCH($B$1,'Talnagögn | Numerical Data'!$1:$1))</f>
        <v>-0.49290943768502338</v>
      </c>
      <c r="AW715" s="822" cm="1">
        <f t="array" ref="AW715">INDEX('Talnagögn | Numerical Data'!$1:$1048576,_xlfn.XMATCH($B715,'Talnagögn | Numerical Data'!$B:$B),_xlfn.XMATCH($B$5,'Talnagögn | Numerical Data'!$1:$1))/INDEX('Talnagögn | Numerical Data'!$1:$1048576,_xlfn.XMATCH($A715,'Talnagögn | Numerical Data'!$A:$A),_xlfn.XMATCH($B$1,'Talnagögn | Numerical Data'!$1:$1))-1</f>
        <v>-3.1596651550580335E-2</v>
      </c>
    </row>
    <row r="716" spans="1:55" s="37" customFormat="1" ht="21" customHeight="1" x14ac:dyDescent="0.4">
      <c r="A716" s="47" t="s">
        <v>76</v>
      </c>
      <c r="B716" s="47" t="s">
        <v>321</v>
      </c>
      <c r="C716" s="47" t="s">
        <v>325</v>
      </c>
      <c r="D716" s="225" t="s">
        <v>45</v>
      </c>
      <c r="E716" s="835" t="str">
        <f>'Talnagögn | Numerical Data'!$D$189</f>
        <v>Meðhöndlun skólps</v>
      </c>
      <c r="F716" s="836" cm="1">
        <f t="array" ref="F716">INDEX('Talnagögn | Numerical Data'!$1:$1048576,_xlfn.XMATCH($A716,'Talnagögn | Numerical Data'!$A:$A),_xlfn.XMATCH($A$1,'Talnagögn | Numerical Data'!$1:$1))</f>
        <v>25.603799218887104</v>
      </c>
      <c r="G716" s="837">
        <f>$F$716/$F$717</f>
        <v>0.10553589633825723</v>
      </c>
      <c r="H716" s="838" cm="1">
        <f t="array" ref="H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Data'!$A:$A),_xlfn.XMATCH($B$3,'Talnagögn | Numerical Data'!$1:$1))</f>
        <v>2.2323772799159656</v>
      </c>
      <c r="I716" s="837" cm="1">
        <f t="array" ref="I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Data'!$A:$A),_xlfn.XMATCH($B$3,'Talnagögn | Numerical Data'!$1:$1))-1</f>
        <v>9.551739238396717E-2</v>
      </c>
      <c r="J716" s="839" cm="1">
        <f t="array" ref="J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Data'!$A:$A),_xlfn.XMATCH($B$2,'Talnagögn | Numerical Data'!$1:$1))</f>
        <v>1.9526036447507025</v>
      </c>
      <c r="K716" s="840" cm="1">
        <f t="array" ref="K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Data'!$A:$A),_xlfn.XMATCH($B$2,'Talnagögn | Numerical Data'!$1:$1))-1</f>
        <v>8.2558348419644378E-2</v>
      </c>
      <c r="L716" s="839" cm="1">
        <f t="array" ref="L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Data'!$A:$A),_xlfn.XMATCH($B$1,'Talnagögn | Numerical Data'!$1:$1))</f>
        <v>1.5562228809979928</v>
      </c>
      <c r="M716" s="841" cm="1">
        <f t="array" ref="M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Data'!$A:$A),_xlfn.XMATCH($B$1,'Talnagögn | Numerical Data'!$1:$1))-1</f>
        <v>6.4714333749552377E-2</v>
      </c>
      <c r="N716" s="350"/>
      <c r="O716" s="835" t="str">
        <f>'Talnagögn | Numerical Data'!$D$189</f>
        <v>Meðhöndlun skólps</v>
      </c>
      <c r="P716" s="839" cm="1">
        <f t="array" ref="P716">INDEX('Talnagögn | Numerical Data'!$1:$1048576,_xlfn.XMATCH($B716,'Talnagögn | Numerical Data'!$B:$B),_xlfn.XMATCH($B$4,'Talnagögn | Numerical Data'!$1:$1))-INDEX('Talnagögn | Numerical Data'!$1:$1048576,_xlfn.XMATCH($A716,'Talnagögn | Numerical Data'!$A:$A),_xlfn.XMATCH($B$2,'Talnagögn | Numerical Data'!$1:$1))</f>
        <v>1.7941718548883046</v>
      </c>
      <c r="Q716" s="840" cm="1">
        <f t="array" ref="Q716">INDEX('Talnagögn | Numerical Data'!$1:$1048576,_xlfn.XMATCH($B716,'Talnagögn | Numerical Data'!$B:$B),_xlfn.XMATCH($B$4,'Talnagögn | Numerical Data'!$1:$1))/INDEX('Talnagögn | Numerical Data'!$1:$1048576,_xlfn.XMATCH($A716,'Talnagögn | Numerical Data'!$A:$A),_xlfn.XMATCH($B$2,'Talnagögn | Numerical Data'!$1:$1))-1</f>
        <v>7.5859668457957774E-2</v>
      </c>
      <c r="R716" s="847" cm="1">
        <f t="array" ref="R716">INDEX('Talnagögn | Numerical Data'!$1:$1048576,_xlfn.XMATCH($B716,'Talnagögn | Numerical Data'!$B:$B),_xlfn.XMATCH($B$5,'Talnagögn | Numerical Data'!$1:$1))-INDEX('Talnagögn | Numerical Data'!$1:$1048576,_xlfn.XMATCH($A716,'Talnagögn | Numerical Data'!$A:$A),_xlfn.XMATCH($B$1,'Talnagögn | Numerical Data'!$1:$1))</f>
        <v>5.5953112580516304</v>
      </c>
      <c r="S716" s="841" cm="1">
        <f t="array" ref="S716">INDEX('Talnagögn | Numerical Data'!$1:$1048576,_xlfn.XMATCH($B716,'Talnagögn | Numerical Data'!$B:$B),_xlfn.XMATCH($B$5,'Talnagögn | Numerical Data'!$1:$1))/INDEX('Talnagögn | Numerical Data'!$1:$1048576,_xlfn.XMATCH($A716,'Talnagögn | Numerical Data'!$A:$A),_xlfn.XMATCH($B$1,'Talnagögn | Numerical Data'!$1:$1))-1</f>
        <v>0.2326767229858302</v>
      </c>
      <c r="AF716" s="677"/>
      <c r="AI716" s="835" t="str">
        <f>'Talnagögn | Numerical Data'!$E$189</f>
        <v>Wastewater Treatment and Discharge</v>
      </c>
      <c r="AJ716" s="836" cm="1">
        <f t="array" ref="AJ716">INDEX('Talnagögn | Numerical Data'!$1:$1048576,_xlfn.XMATCH($A716,'Talnagögn | Numerical Data'!$A:$A),_xlfn.XMATCH($A$1,'Talnagögn | Numerical Data'!$1:$1))</f>
        <v>25.603799218887104</v>
      </c>
      <c r="AK716" s="837">
        <f>$F$716/$F$717</f>
        <v>0.10553589633825723</v>
      </c>
      <c r="AL716" s="838" cm="1">
        <f t="array" ref="AL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Data'!$A:$A),_xlfn.XMATCH($B$3,'Talnagögn | Numerical Data'!$1:$1))</f>
        <v>2.2323772799159656</v>
      </c>
      <c r="AM716" s="837" cm="1">
        <f t="array" ref="AM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Data'!$A:$A),_xlfn.XMATCH($B$3,'Talnagögn | Numerical Data'!$1:$1))-1</f>
        <v>9.551739238396717E-2</v>
      </c>
      <c r="AN716" s="839" cm="1">
        <f t="array" ref="AN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Data'!$A:$A),_xlfn.XMATCH($B$2,'Talnagögn | Numerical Data'!$1:$1))</f>
        <v>1.9526036447507025</v>
      </c>
      <c r="AO716" s="840" cm="1">
        <f t="array" ref="AO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Data'!$A:$A),_xlfn.XMATCH($B$2,'Talnagögn | Numerical Data'!$1:$1))-1</f>
        <v>8.2558348419644378E-2</v>
      </c>
      <c r="AP716" s="839" cm="1">
        <f t="array" ref="AP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Data'!$A:$A),_xlfn.XMATCH($B$1,'Talnagögn | Numerical Data'!$1:$1))</f>
        <v>1.5562228809979928</v>
      </c>
      <c r="AQ716" s="841" cm="1">
        <f t="array" ref="AQ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Data'!$A:$A),_xlfn.XMATCH($B$1,'Talnagögn | Numerical Data'!$1:$1))-1</f>
        <v>6.4714333749552377E-2</v>
      </c>
      <c r="AR716" s="350"/>
      <c r="AS716" s="835" t="str">
        <f>'Talnagögn | Numerical Data'!$E$189</f>
        <v>Wastewater Treatment and Discharge</v>
      </c>
      <c r="AT716" s="839" cm="1">
        <f t="array" ref="AT716">INDEX('Talnagögn | Numerical Data'!$1:$1048576,_xlfn.XMATCH($B716,'Talnagögn | Numerical Data'!$B:$B),_xlfn.XMATCH($B$4,'Talnagögn | Numerical Data'!$1:$1))-INDEX('Talnagögn | Numerical Data'!$1:$1048576,_xlfn.XMATCH($A716,'Talnagögn | Numerical Data'!$A:$A),_xlfn.XMATCH($B$2,'Talnagögn | Numerical Data'!$1:$1))</f>
        <v>1.7941718548883046</v>
      </c>
      <c r="AU716" s="840" cm="1">
        <f t="array" ref="AU716">INDEX('Talnagögn | Numerical Data'!$1:$1048576,_xlfn.XMATCH($B716,'Talnagögn | Numerical Data'!$B:$B),_xlfn.XMATCH($B$4,'Talnagögn | Numerical Data'!$1:$1))/INDEX('Talnagögn | Numerical Data'!$1:$1048576,_xlfn.XMATCH($A716,'Talnagögn | Numerical Data'!$A:$A),_xlfn.XMATCH($B$2,'Talnagögn | Numerical Data'!$1:$1))-1</f>
        <v>7.5859668457957774E-2</v>
      </c>
      <c r="AV716" s="847" cm="1">
        <f t="array" ref="AV716">INDEX('Talnagögn | Numerical Data'!$1:$1048576,_xlfn.XMATCH($B716,'Talnagögn | Numerical Data'!$B:$B),_xlfn.XMATCH($B$5,'Talnagögn | Numerical Data'!$1:$1))-INDEX('Talnagögn | Numerical Data'!$1:$1048576,_xlfn.XMATCH($A716,'Talnagögn | Numerical Data'!$A:$A),_xlfn.XMATCH($B$1,'Talnagögn | Numerical Data'!$1:$1))</f>
        <v>5.5953112580516304</v>
      </c>
      <c r="AW716" s="841" cm="1">
        <f t="array" ref="AW716">INDEX('Talnagögn | Numerical Data'!$1:$1048576,_xlfn.XMATCH($B716,'Talnagögn | Numerical Data'!$B:$B),_xlfn.XMATCH($B$5,'Talnagögn | Numerical Data'!$1:$1))/INDEX('Talnagögn | Numerical Data'!$1:$1048576,_xlfn.XMATCH($A716,'Talnagögn | Numerical Data'!$A:$A),_xlfn.XMATCH($B$1,'Talnagögn | Numerical Data'!$1:$1))-1</f>
        <v>0.2326767229858302</v>
      </c>
    </row>
    <row r="717" spans="1:55" ht="28.5" customHeight="1" x14ac:dyDescent="0.4">
      <c r="A717" s="47" t="s">
        <v>43</v>
      </c>
      <c r="B717" s="47" t="s">
        <v>252</v>
      </c>
      <c r="C717" s="47" t="s">
        <v>259</v>
      </c>
      <c r="D717" s="225" t="s">
        <v>45</v>
      </c>
      <c r="E717" s="842" t="s">
        <v>12</v>
      </c>
      <c r="F717" s="843" cm="1">
        <f t="array" ref="F717">INDEX('Talnagögn | Numerical Data'!$1:$1048576,_xlfn.XMATCH($A717,'Talnagögn | Numerical Data'!$A:$A),_xlfn.XMATCH($A$1,'Talnagögn | Numerical Data'!$1:$1))</f>
        <v>242.60749287449426</v>
      </c>
      <c r="G717" s="844">
        <f>SUM($G$713:$G$716)</f>
        <v>1</v>
      </c>
      <c r="H717" s="941" cm="1">
        <f t="array" ref="H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Data'!$A:$A),_xlfn.XMATCH($B$3,'Talnagögn | Numerical Data'!$1:$1))</f>
        <v>-11.420812236554809</v>
      </c>
      <c r="I717" s="845" cm="1">
        <f t="array" ref="I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Data'!$A:$A),_xlfn.XMATCH($B$3,'Talnagögn | Numerical Data'!$1:$1))-1</f>
        <v>-4.4958817607203994E-2</v>
      </c>
      <c r="J717" s="843" cm="1">
        <f t="array" ref="J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Data'!$A:$A),_xlfn.XMATCH($B$2,'Talnagögn | Numerical Data'!$1:$1))</f>
        <v>-71.359774279625071</v>
      </c>
      <c r="K717" s="844" cm="1">
        <f t="array" ref="K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Data'!$A:$A),_xlfn.XMATCH($B$2,'Talnagögn | Numerical Data'!$1:$1))-1</f>
        <v>-0.22728412081440386</v>
      </c>
      <c r="L717" s="843" cm="1">
        <f t="array" ref="L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Data'!$A:$A),_xlfn.XMATCH($B$1,'Talnagögn | Numerical Data'!$1:$1))</f>
        <v>30.423801966527776</v>
      </c>
      <c r="M717" s="846" cm="1">
        <f t="array" ref="M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Data'!$A:$A),_xlfn.XMATCH($B$1,'Talnagögn | Numerical Data'!$1:$1))-1</f>
        <v>0.14338426217556899</v>
      </c>
      <c r="O717" s="842" t="s">
        <v>12</v>
      </c>
      <c r="P717" s="843" cm="1">
        <f t="array" ref="P717">INDEX('Talnagögn | Numerical Data'!$1:$1048576,_xlfn.XMATCH($B717,'Talnagögn | Numerical Data'!$B:$B),_xlfn.XMATCH($B$4,'Talnagögn | Numerical Data'!$1:$1))-INDEX('Talnagögn | Numerical Data'!$1:$1048576,_xlfn.XMATCH($A717,'Talnagögn | Numerical Data'!$A:$A),_xlfn.XMATCH($B$2,'Talnagögn | Numerical Data'!$1:$1))</f>
        <v>-150.60550351255253</v>
      </c>
      <c r="Q717" s="844" cm="1">
        <f t="array" ref="Q717">INDEX('Talnagögn | Numerical Data'!$1:$1048576,_xlfn.XMATCH($B717,'Talnagögn | Numerical Data'!$B:$B),_xlfn.XMATCH($B$4,'Talnagögn | Numerical Data'!$1:$1))/INDEX('Talnagögn | Numerical Data'!$1:$1048576,_xlfn.XMATCH($A717,'Talnagögn | Numerical Data'!$A:$A),_xlfn.XMATCH($B$2,'Talnagögn | Numerical Data'!$1:$1))-1</f>
        <v>-0.47968536617743573</v>
      </c>
      <c r="R717" s="843" cm="1">
        <f t="array" ref="R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Data'!$A:$A),_xlfn.XMATCH($B$1,'Talnagögn | Numerical Data'!$1:$1))</f>
        <v>-137.13862220374253</v>
      </c>
      <c r="S717" s="846" cm="1">
        <f t="array" ref="S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Data'!$A:$A),_xlfn.XMATCH($B$1,'Talnagögn | Numerical Data'!$1:$1))-1</f>
        <v>-0.64632027851389229</v>
      </c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I717" s="842" t="s">
        <v>12</v>
      </c>
      <c r="AJ717" s="843" cm="1">
        <f t="array" ref="AJ717">INDEX('Talnagögn | Numerical Data'!$1:$1048576,_xlfn.XMATCH($A717,'Talnagögn | Numerical Data'!$A:$A),_xlfn.XMATCH($A$1,'Talnagögn | Numerical Data'!$1:$1))</f>
        <v>242.60749287449426</v>
      </c>
      <c r="AK717" s="844">
        <f>SUM($G$713:$G$716)</f>
        <v>1</v>
      </c>
      <c r="AL717" s="941" cm="1">
        <f t="array" ref="AL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Data'!$A:$A),_xlfn.XMATCH($B$3,'Talnagögn | Numerical Data'!$1:$1))</f>
        <v>-11.420812236554809</v>
      </c>
      <c r="AM717" s="845" cm="1">
        <f t="array" ref="AM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Data'!$A:$A),_xlfn.XMATCH($B$3,'Talnagögn | Numerical Data'!$1:$1))-1</f>
        <v>-4.4958817607203994E-2</v>
      </c>
      <c r="AN717" s="843" cm="1">
        <f t="array" ref="AN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Data'!$A:$A),_xlfn.XMATCH($B$2,'Talnagögn | Numerical Data'!$1:$1))</f>
        <v>-71.359774279625071</v>
      </c>
      <c r="AO717" s="844" cm="1">
        <f t="array" ref="AO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Data'!$A:$A),_xlfn.XMATCH($B$2,'Talnagögn | Numerical Data'!$1:$1))-1</f>
        <v>-0.22728412081440386</v>
      </c>
      <c r="AP717" s="843" cm="1">
        <f t="array" ref="AP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Data'!$A:$A),_xlfn.XMATCH($B$1,'Talnagögn | Numerical Data'!$1:$1))</f>
        <v>30.423801966527776</v>
      </c>
      <c r="AQ717" s="846" cm="1">
        <f t="array" ref="AQ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Data'!$A:$A),_xlfn.XMATCH($B$1,'Talnagögn | Numerical Data'!$1:$1))-1</f>
        <v>0.14338426217556899</v>
      </c>
      <c r="AS717" s="842" t="s">
        <v>12</v>
      </c>
      <c r="AT717" s="843" cm="1">
        <f t="array" ref="AT717">INDEX('Talnagögn | Numerical Data'!$1:$1048576,_xlfn.XMATCH($B717,'Talnagögn | Numerical Data'!$B:$B),_xlfn.XMATCH($B$4,'Talnagögn | Numerical Data'!$1:$1))-INDEX('Talnagögn | Numerical Data'!$1:$1048576,_xlfn.XMATCH($A717,'Talnagögn | Numerical Data'!$A:$A),_xlfn.XMATCH($B$2,'Talnagögn | Numerical Data'!$1:$1))</f>
        <v>-150.60550351255253</v>
      </c>
      <c r="AU717" s="844" cm="1">
        <f t="array" ref="AU717">INDEX('Talnagögn | Numerical Data'!$1:$1048576,_xlfn.XMATCH($B717,'Talnagögn | Numerical Data'!$B:$B),_xlfn.XMATCH($B$4,'Talnagögn | Numerical Data'!$1:$1))/INDEX('Talnagögn | Numerical Data'!$1:$1048576,_xlfn.XMATCH($A717,'Talnagögn | Numerical Data'!$A:$A),_xlfn.XMATCH($B$2,'Talnagögn | Numerical Data'!$1:$1))-1</f>
        <v>-0.47968536617743573</v>
      </c>
      <c r="AV717" s="843" cm="1">
        <f t="array" ref="AV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Data'!$A:$A),_xlfn.XMATCH($B$1,'Talnagögn | Numerical Data'!$1:$1))</f>
        <v>-137.13862220374253</v>
      </c>
      <c r="AW717" s="846" cm="1">
        <f t="array" ref="AW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Data'!$A:$A),_xlfn.XMATCH($B$1,'Talnagögn | Numerical Data'!$1:$1))-1</f>
        <v>-0.64632027851389229</v>
      </c>
      <c r="AX717" s="7"/>
      <c r="AY717" s="7"/>
      <c r="AZ717" s="7"/>
      <c r="BA717" s="7"/>
      <c r="BB717" s="7"/>
      <c r="BC717" s="7"/>
    </row>
    <row r="718" spans="1:55" s="37" customFormat="1" x14ac:dyDescent="0.4">
      <c r="A718" s="907" t="str">
        <f>"ÚRGANGUR "&amp;$A$1</f>
        <v>ÚRGANGUR 2024</v>
      </c>
      <c r="B718" s="907" t="str">
        <f>"WASTE "&amp;$A$1</f>
        <v>WASTE 2024</v>
      </c>
      <c r="C718" s="920"/>
      <c r="D718" s="225" t="s">
        <v>45</v>
      </c>
      <c r="F718" s="350"/>
      <c r="G718" s="350"/>
      <c r="H718" s="221"/>
      <c r="I718" s="350"/>
      <c r="J718" s="350"/>
      <c r="K718" s="350"/>
      <c r="L718" s="350"/>
      <c r="M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50"/>
      <c r="AC718" s="350"/>
      <c r="AD718" s="350"/>
      <c r="AE718" s="350"/>
      <c r="AF718" s="664"/>
      <c r="AJ718" s="350"/>
      <c r="AK718" s="350"/>
      <c r="AL718" s="350"/>
      <c r="AM718" s="350"/>
      <c r="AN718" s="350"/>
      <c r="AO718" s="350"/>
      <c r="AP718" s="350"/>
      <c r="AQ718" s="350"/>
      <c r="AR718" s="350"/>
      <c r="AS718" s="350"/>
      <c r="AT718" s="350"/>
      <c r="AU718" s="350"/>
      <c r="AV718" s="350"/>
      <c r="AW718" s="350"/>
      <c r="AX718" s="350"/>
      <c r="AY718" s="350"/>
      <c r="AZ718" s="350"/>
      <c r="BA718" s="350"/>
      <c r="BB718" s="350"/>
      <c r="BC718" s="350"/>
    </row>
    <row r="719" spans="1:55" s="37" customFormat="1" x14ac:dyDescent="0.4">
      <c r="A719" s="47"/>
      <c r="B719" s="920" t="s">
        <v>45</v>
      </c>
      <c r="C719" s="920"/>
      <c r="D719" s="225" t="s">
        <v>45</v>
      </c>
      <c r="F719" s="350"/>
      <c r="G719" s="350"/>
      <c r="H719" s="221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  <c r="Z719" s="350"/>
      <c r="AA719" s="350"/>
      <c r="AB719" s="350"/>
      <c r="AC719" s="350"/>
      <c r="AD719" s="350"/>
      <c r="AE719" s="350"/>
      <c r="AF719" s="664"/>
      <c r="AJ719" s="350"/>
      <c r="AK719" s="350"/>
      <c r="AL719" s="350"/>
      <c r="AM719" s="350"/>
      <c r="AN719" s="350"/>
      <c r="AO719" s="350"/>
      <c r="AP719" s="350"/>
      <c r="AQ719" s="350"/>
      <c r="AR719" s="350"/>
      <c r="AS719" s="350"/>
      <c r="AT719" s="350"/>
      <c r="AU719" s="350"/>
      <c r="AV719" s="350"/>
      <c r="AW719" s="350"/>
      <c r="AX719" s="350"/>
      <c r="AY719" s="350"/>
      <c r="AZ719" s="350"/>
      <c r="BA719" s="350"/>
      <c r="BB719" s="350"/>
      <c r="BC719" s="350"/>
    </row>
    <row r="720" spans="1:55" s="37" customFormat="1" x14ac:dyDescent="0.4">
      <c r="A720" s="47"/>
      <c r="B720" s="117"/>
      <c r="C720" s="920"/>
      <c r="D720" s="225" t="s">
        <v>45</v>
      </c>
      <c r="F720" s="350"/>
      <c r="G720" s="350"/>
      <c r="H720" s="221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/>
      <c r="U720" s="350"/>
      <c r="V720" s="350"/>
      <c r="W720" s="350"/>
      <c r="X720" s="350"/>
      <c r="Y720" s="350"/>
      <c r="Z720" s="350"/>
      <c r="AA720" s="350"/>
      <c r="AB720" s="350"/>
      <c r="AC720" s="350"/>
      <c r="AD720" s="350"/>
      <c r="AE720" s="350"/>
      <c r="AF720" s="664"/>
      <c r="AJ720" s="350"/>
      <c r="AK720" s="350"/>
      <c r="AL720" s="350"/>
      <c r="AM720" s="350"/>
      <c r="AN720" s="350"/>
      <c r="AO720" s="350"/>
      <c r="AP720" s="350"/>
      <c r="AQ720" s="350"/>
      <c r="AR720" s="350"/>
      <c r="AS720" s="350"/>
      <c r="AT720" s="350"/>
      <c r="AU720" s="350"/>
      <c r="AV720" s="350"/>
      <c r="AW720" s="350"/>
      <c r="AX720" s="350"/>
      <c r="AY720" s="350"/>
      <c r="AZ720" s="350"/>
      <c r="BA720" s="350"/>
      <c r="BB720" s="350"/>
      <c r="BC720" s="350"/>
    </row>
    <row r="721" spans="1:55" s="37" customFormat="1" x14ac:dyDescent="0.4">
      <c r="A721" s="47"/>
      <c r="B721" s="117"/>
      <c r="C721" s="920"/>
      <c r="D721" s="225" t="s">
        <v>45</v>
      </c>
      <c r="F721" s="350"/>
      <c r="G721" s="350"/>
      <c r="H721" s="221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  <c r="AA721" s="350"/>
      <c r="AB721" s="350"/>
      <c r="AC721" s="350"/>
      <c r="AD721" s="350"/>
      <c r="AE721" s="350"/>
      <c r="AF721" s="664"/>
      <c r="AJ721" s="350"/>
      <c r="AK721" s="350"/>
      <c r="AL721" s="350"/>
      <c r="AM721" s="350"/>
      <c r="AN721" s="350"/>
      <c r="AO721" s="350"/>
      <c r="AP721" s="350"/>
      <c r="AQ721" s="350"/>
      <c r="AR721" s="350"/>
      <c r="AS721" s="350"/>
      <c r="AT721" s="350"/>
      <c r="AU721" s="350"/>
      <c r="AV721" s="350"/>
      <c r="AW721" s="350"/>
      <c r="AX721" s="350"/>
      <c r="AY721" s="350"/>
      <c r="AZ721" s="350"/>
      <c r="BA721" s="350"/>
      <c r="BB721" s="350"/>
      <c r="BC721" s="350"/>
    </row>
    <row r="722" spans="1:55" s="37" customFormat="1" x14ac:dyDescent="0.4">
      <c r="A722" s="47"/>
      <c r="B722" s="117"/>
      <c r="C722" s="920"/>
      <c r="D722" s="225" t="s">
        <v>45</v>
      </c>
      <c r="F722" s="350"/>
      <c r="G722" s="350"/>
      <c r="H722" s="221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0"/>
      <c r="AD722" s="350"/>
      <c r="AE722" s="350"/>
      <c r="AF722" s="664"/>
      <c r="AJ722" s="350"/>
      <c r="AK722" s="350"/>
      <c r="AL722" s="350"/>
      <c r="AM722" s="350"/>
      <c r="AN722" s="350"/>
      <c r="AO722" s="350"/>
      <c r="AP722" s="350"/>
      <c r="AQ722" s="350"/>
      <c r="AR722" s="350"/>
      <c r="AS722" s="350"/>
      <c r="AT722" s="350"/>
      <c r="AU722" s="350"/>
      <c r="AV722" s="350"/>
      <c r="AW722" s="350"/>
      <c r="AX722" s="350"/>
      <c r="AY722" s="350"/>
      <c r="AZ722" s="350"/>
      <c r="BA722" s="350"/>
      <c r="BB722" s="350"/>
      <c r="BC722" s="350"/>
    </row>
    <row r="723" spans="1:55" s="37" customFormat="1" x14ac:dyDescent="0.4">
      <c r="A723" s="47"/>
      <c r="B723" s="117"/>
      <c r="C723" s="920"/>
      <c r="D723" s="225" t="s">
        <v>45</v>
      </c>
      <c r="F723" s="350"/>
      <c r="G723" s="350"/>
      <c r="H723" s="221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350"/>
      <c r="Z723" s="350"/>
      <c r="AA723" s="350"/>
      <c r="AB723" s="350"/>
      <c r="AC723" s="350"/>
      <c r="AD723" s="350"/>
      <c r="AE723" s="350"/>
      <c r="AF723" s="664"/>
      <c r="AJ723" s="350"/>
      <c r="AK723" s="350"/>
      <c r="AL723" s="350"/>
      <c r="AM723" s="350"/>
      <c r="AN723" s="350"/>
      <c r="AO723" s="350"/>
      <c r="AP723" s="350"/>
      <c r="AQ723" s="350"/>
      <c r="AR723" s="350"/>
      <c r="AS723" s="350"/>
      <c r="AT723" s="350"/>
      <c r="AU723" s="350"/>
      <c r="AV723" s="350"/>
      <c r="AW723" s="350"/>
      <c r="AX723" s="350"/>
      <c r="AY723" s="350"/>
      <c r="AZ723" s="350"/>
      <c r="BA723" s="350"/>
      <c r="BB723" s="350"/>
      <c r="BC723" s="350"/>
    </row>
    <row r="724" spans="1:55" s="37" customFormat="1" x14ac:dyDescent="0.4">
      <c r="A724" s="47"/>
      <c r="B724" s="117"/>
      <c r="C724" s="920"/>
      <c r="D724" s="225" t="s">
        <v>45</v>
      </c>
      <c r="F724" s="350"/>
      <c r="G724" s="350"/>
      <c r="H724" s="221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350"/>
      <c r="V724" s="350"/>
      <c r="W724" s="350"/>
      <c r="X724" s="350"/>
      <c r="Y724" s="350"/>
      <c r="Z724" s="350"/>
      <c r="AA724" s="350"/>
      <c r="AB724" s="350"/>
      <c r="AC724" s="350"/>
      <c r="AD724" s="350"/>
      <c r="AE724" s="350"/>
      <c r="AF724" s="664"/>
      <c r="AJ724" s="350"/>
      <c r="AK724" s="350"/>
      <c r="AL724" s="350"/>
      <c r="AM724" s="350"/>
      <c r="AN724" s="350"/>
      <c r="AO724" s="350"/>
      <c r="AP724" s="350"/>
      <c r="AQ724" s="350"/>
      <c r="AR724" s="350"/>
      <c r="AS724" s="350"/>
      <c r="AT724" s="350"/>
      <c r="AU724" s="350"/>
      <c r="AV724" s="350"/>
      <c r="AW724" s="350"/>
      <c r="AX724" s="350"/>
      <c r="AY724" s="350"/>
      <c r="AZ724" s="350"/>
      <c r="BA724" s="350"/>
      <c r="BB724" s="350"/>
      <c r="BC724" s="350"/>
    </row>
    <row r="725" spans="1:55" s="37" customFormat="1" x14ac:dyDescent="0.4">
      <c r="A725" s="47"/>
      <c r="B725" s="920"/>
      <c r="C725" s="920"/>
      <c r="D725" s="225" t="s">
        <v>45</v>
      </c>
      <c r="F725" s="350"/>
      <c r="G725" s="350"/>
      <c r="H725" s="221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0"/>
      <c r="AA725" s="350"/>
      <c r="AB725" s="350"/>
      <c r="AC725" s="350"/>
      <c r="AD725" s="350"/>
      <c r="AE725" s="350"/>
      <c r="AF725" s="664"/>
      <c r="AJ725" s="350"/>
      <c r="AK725" s="350"/>
      <c r="AL725" s="350"/>
      <c r="AM725" s="350"/>
      <c r="AN725" s="350"/>
      <c r="AO725" s="350"/>
      <c r="AP725" s="350"/>
      <c r="AQ725" s="350"/>
      <c r="AR725" s="350"/>
      <c r="AS725" s="350"/>
      <c r="AT725" s="350"/>
      <c r="AU725" s="350"/>
      <c r="AV725" s="350"/>
      <c r="AW725" s="350"/>
      <c r="AX725" s="350"/>
      <c r="AY725" s="350"/>
      <c r="AZ725" s="350"/>
      <c r="BA725" s="350"/>
      <c r="BB725" s="350"/>
      <c r="BC725" s="350"/>
    </row>
    <row r="726" spans="1:55" s="37" customFormat="1" x14ac:dyDescent="0.4">
      <c r="A726" s="47"/>
      <c r="B726" s="920"/>
      <c r="C726" s="920"/>
      <c r="D726" s="225" t="s">
        <v>45</v>
      </c>
      <c r="F726" s="350"/>
      <c r="G726" s="350"/>
      <c r="H726" s="221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50"/>
      <c r="AC726" s="350"/>
      <c r="AD726" s="350"/>
      <c r="AE726" s="350"/>
      <c r="AF726" s="664"/>
      <c r="AJ726" s="350"/>
      <c r="AK726" s="350"/>
      <c r="AL726" s="350"/>
      <c r="AM726" s="350"/>
      <c r="AN726" s="350"/>
      <c r="AO726" s="350"/>
      <c r="AP726" s="350"/>
      <c r="AQ726" s="350"/>
      <c r="AR726" s="350"/>
      <c r="AS726" s="350"/>
      <c r="AT726" s="350"/>
      <c r="AU726" s="350"/>
      <c r="AV726" s="350"/>
      <c r="AW726" s="350"/>
      <c r="AX726" s="350"/>
      <c r="AY726" s="350"/>
      <c r="AZ726" s="350"/>
      <c r="BA726" s="350"/>
      <c r="BB726" s="350"/>
      <c r="BC726" s="350"/>
    </row>
    <row r="727" spans="1:55" s="37" customFormat="1" ht="15" customHeight="1" x14ac:dyDescent="0.4">
      <c r="A727" s="47"/>
      <c r="B727" s="920"/>
      <c r="C727" s="920"/>
      <c r="D727" s="225" t="s">
        <v>45</v>
      </c>
      <c r="F727" s="350"/>
      <c r="G727" s="350"/>
      <c r="H727" s="221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/>
      <c r="W727" s="350"/>
      <c r="X727" s="350"/>
      <c r="Y727" s="350"/>
      <c r="Z727" s="350"/>
      <c r="AA727" s="350"/>
      <c r="AB727" s="350"/>
      <c r="AC727" s="350"/>
      <c r="AD727" s="350"/>
      <c r="AE727" s="350"/>
      <c r="AF727" s="664"/>
      <c r="AJ727" s="350"/>
      <c r="AK727" s="350"/>
      <c r="AL727" s="350"/>
      <c r="AM727" s="350"/>
      <c r="AN727" s="350"/>
      <c r="AO727" s="350"/>
      <c r="AP727" s="350"/>
      <c r="AQ727" s="350"/>
      <c r="AR727" s="350"/>
      <c r="AS727" s="350"/>
      <c r="AT727" s="350"/>
      <c r="AU727" s="350"/>
      <c r="AV727" s="350"/>
      <c r="AW727" s="350"/>
      <c r="AX727" s="350"/>
      <c r="AY727" s="350"/>
      <c r="AZ727" s="350"/>
      <c r="BA727" s="350"/>
      <c r="BB727" s="350"/>
      <c r="BC727" s="350"/>
    </row>
    <row r="728" spans="1:55" s="37" customFormat="1" ht="15" customHeight="1" x14ac:dyDescent="0.4">
      <c r="A728" s="47"/>
      <c r="B728" s="920"/>
      <c r="C728" s="920"/>
      <c r="D728" s="225" t="s">
        <v>45</v>
      </c>
      <c r="F728" s="350"/>
      <c r="G728" s="350"/>
      <c r="H728" s="221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  <c r="AA728" s="350"/>
      <c r="AB728" s="350"/>
      <c r="AC728" s="350"/>
      <c r="AD728" s="350"/>
      <c r="AE728" s="350"/>
      <c r="AF728" s="664"/>
      <c r="AJ728" s="350"/>
      <c r="AK728" s="350"/>
      <c r="AL728" s="350"/>
      <c r="AM728" s="350"/>
      <c r="AN728" s="350"/>
      <c r="AO728" s="350"/>
      <c r="AP728" s="350"/>
      <c r="AQ728" s="350"/>
      <c r="AR728" s="350"/>
      <c r="AS728" s="350"/>
      <c r="AT728" s="350"/>
      <c r="AU728" s="350"/>
      <c r="AV728" s="350"/>
      <c r="AW728" s="350"/>
      <c r="AX728" s="350"/>
      <c r="AY728" s="350"/>
      <c r="AZ728" s="350"/>
      <c r="BA728" s="350"/>
      <c r="BB728" s="350"/>
      <c r="BC728" s="350"/>
    </row>
    <row r="729" spans="1:55" s="37" customFormat="1" ht="15" customHeight="1" x14ac:dyDescent="0.4">
      <c r="A729" s="47"/>
      <c r="B729" s="920"/>
      <c r="C729" s="920"/>
      <c r="D729" s="225" t="s">
        <v>45</v>
      </c>
      <c r="F729" s="350"/>
      <c r="G729" s="350"/>
      <c r="H729" s="221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  <c r="AA729" s="350"/>
      <c r="AB729" s="350"/>
      <c r="AC729" s="350"/>
      <c r="AD729" s="350"/>
      <c r="AE729" s="350"/>
      <c r="AF729" s="664"/>
      <c r="AJ729" s="350"/>
      <c r="AK729" s="350"/>
      <c r="AL729" s="350"/>
      <c r="AM729" s="350"/>
      <c r="AN729" s="350"/>
      <c r="AO729" s="350"/>
      <c r="AP729" s="350"/>
      <c r="AQ729" s="350"/>
      <c r="AR729" s="350"/>
      <c r="AS729" s="350"/>
      <c r="AT729" s="350"/>
      <c r="AU729" s="350"/>
      <c r="AV729" s="350"/>
      <c r="AW729" s="350"/>
      <c r="AX729" s="350"/>
      <c r="AY729" s="350"/>
      <c r="AZ729" s="350"/>
      <c r="BA729" s="350"/>
      <c r="BB729" s="350"/>
      <c r="BC729" s="350"/>
    </row>
    <row r="730" spans="1:55" s="37" customFormat="1" x14ac:dyDescent="0.4">
      <c r="A730" s="47"/>
      <c r="B730" s="920"/>
      <c r="C730" s="920"/>
      <c r="D730" s="225" t="s">
        <v>45</v>
      </c>
      <c r="F730" s="350"/>
      <c r="G730" s="350"/>
      <c r="H730" s="221"/>
      <c r="I730" s="350"/>
      <c r="J730" s="350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50"/>
      <c r="AC730" s="350"/>
      <c r="AD730" s="350"/>
      <c r="AE730" s="350"/>
      <c r="AF730" s="664"/>
      <c r="AJ730" s="350"/>
      <c r="AK730" s="350"/>
      <c r="AL730" s="350"/>
      <c r="AM730" s="350"/>
      <c r="AN730" s="350"/>
      <c r="AO730" s="350"/>
      <c r="AP730" s="350"/>
      <c r="AQ730" s="350"/>
      <c r="AR730" s="350"/>
      <c r="AS730" s="350"/>
      <c r="AT730" s="350"/>
      <c r="AU730" s="350"/>
      <c r="AV730" s="350"/>
      <c r="AW730" s="350"/>
      <c r="AX730" s="350"/>
      <c r="AY730" s="350"/>
      <c r="AZ730" s="350"/>
      <c r="BA730" s="350"/>
      <c r="BB730" s="350"/>
      <c r="BC730" s="350"/>
    </row>
    <row r="731" spans="1:55" s="37" customFormat="1" x14ac:dyDescent="0.4">
      <c r="A731" s="47"/>
      <c r="B731" s="920"/>
      <c r="C731" s="920"/>
      <c r="D731" s="225" t="s">
        <v>45</v>
      </c>
      <c r="F731" s="350"/>
      <c r="G731" s="350"/>
      <c r="H731" s="221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350"/>
      <c r="Z731" s="350"/>
      <c r="AA731" s="350"/>
      <c r="AB731" s="350"/>
      <c r="AC731" s="350"/>
      <c r="AD731" s="350"/>
      <c r="AE731" s="350"/>
      <c r="AF731" s="664"/>
      <c r="AJ731" s="350"/>
      <c r="AK731" s="350"/>
      <c r="AL731" s="350"/>
      <c r="AM731" s="350"/>
      <c r="AN731" s="350"/>
      <c r="AO731" s="350"/>
      <c r="AP731" s="350"/>
      <c r="AQ731" s="350"/>
      <c r="AR731" s="350"/>
      <c r="AS731" s="350"/>
      <c r="AT731" s="350"/>
      <c r="AU731" s="350"/>
      <c r="AV731" s="350"/>
      <c r="AW731" s="350"/>
      <c r="AX731" s="350"/>
      <c r="AY731" s="350"/>
      <c r="AZ731" s="350"/>
      <c r="BA731" s="350"/>
      <c r="BB731" s="350"/>
      <c r="BC731" s="350"/>
    </row>
    <row r="732" spans="1:55" s="37" customFormat="1" x14ac:dyDescent="0.4">
      <c r="A732" s="47"/>
      <c r="B732" s="920"/>
      <c r="C732" s="920"/>
      <c r="D732" s="225" t="s">
        <v>45</v>
      </c>
      <c r="F732" s="350"/>
      <c r="G732" s="350"/>
      <c r="H732" s="221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/>
      <c r="Z732" s="350"/>
      <c r="AA732" s="350"/>
      <c r="AB732" s="350"/>
      <c r="AC732" s="350"/>
      <c r="AD732" s="350"/>
      <c r="AE732" s="350"/>
      <c r="AF732" s="664"/>
      <c r="AJ732" s="350"/>
      <c r="AK732" s="350"/>
      <c r="AL732" s="350"/>
      <c r="AM732" s="350"/>
      <c r="AN732" s="350"/>
      <c r="AO732" s="350"/>
      <c r="AP732" s="350"/>
      <c r="AQ732" s="350"/>
      <c r="AR732" s="350"/>
      <c r="AS732" s="350"/>
      <c r="AT732" s="350"/>
      <c r="AU732" s="350"/>
      <c r="AV732" s="350"/>
      <c r="AW732" s="350"/>
      <c r="AX732" s="350"/>
      <c r="AY732" s="350"/>
      <c r="AZ732" s="350"/>
      <c r="BA732" s="350"/>
      <c r="BB732" s="350"/>
      <c r="BC732" s="350"/>
    </row>
    <row r="733" spans="1:55" s="37" customFormat="1" x14ac:dyDescent="0.4">
      <c r="A733" s="47"/>
      <c r="B733" s="920"/>
      <c r="C733" s="920"/>
      <c r="D733" s="225" t="s">
        <v>45</v>
      </c>
      <c r="F733" s="350"/>
      <c r="G733" s="350"/>
      <c r="H733" s="221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350"/>
      <c r="Z733" s="350"/>
      <c r="AA733" s="350"/>
      <c r="AB733" s="350"/>
      <c r="AC733" s="350"/>
      <c r="AD733" s="350"/>
      <c r="AE733" s="350"/>
      <c r="AF733" s="664"/>
      <c r="AJ733" s="350"/>
      <c r="AK733" s="350"/>
      <c r="AL733" s="350"/>
      <c r="AM733" s="350"/>
      <c r="AN733" s="350"/>
      <c r="AO733" s="350"/>
      <c r="AP733" s="350"/>
      <c r="AQ733" s="350"/>
      <c r="AR733" s="350"/>
      <c r="AS733" s="350"/>
      <c r="AT733" s="350"/>
      <c r="AU733" s="350"/>
      <c r="AV733" s="350"/>
      <c r="AW733" s="350"/>
      <c r="AX733" s="350"/>
      <c r="AY733" s="350"/>
      <c r="AZ733" s="350"/>
      <c r="BA733" s="350"/>
      <c r="BB733" s="350"/>
      <c r="BC733" s="350"/>
    </row>
    <row r="734" spans="1:55" s="37" customFormat="1" x14ac:dyDescent="0.4">
      <c r="A734" s="47"/>
      <c r="B734" s="920"/>
      <c r="C734" s="920"/>
      <c r="D734" s="225" t="s">
        <v>45</v>
      </c>
      <c r="F734" s="350"/>
      <c r="G734" s="350"/>
      <c r="H734" s="221"/>
      <c r="I734" s="350"/>
      <c r="J734" s="350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50"/>
      <c r="AC734" s="350"/>
      <c r="AD734" s="350"/>
      <c r="AE734" s="350"/>
      <c r="AF734" s="664"/>
      <c r="AJ734" s="350"/>
      <c r="AK734" s="350"/>
      <c r="AL734" s="350"/>
      <c r="AM734" s="350"/>
      <c r="AN734" s="350"/>
      <c r="AO734" s="350"/>
      <c r="AP734" s="350"/>
      <c r="AQ734" s="350"/>
      <c r="AR734" s="350"/>
      <c r="AS734" s="350"/>
      <c r="AT734" s="350"/>
      <c r="AU734" s="350"/>
      <c r="AV734" s="350"/>
      <c r="AW734" s="350"/>
      <c r="AX734" s="350"/>
      <c r="AY734" s="350"/>
      <c r="AZ734" s="350"/>
      <c r="BA734" s="350"/>
      <c r="BB734" s="350"/>
      <c r="BC734" s="350"/>
    </row>
    <row r="735" spans="1:55" s="37" customFormat="1" x14ac:dyDescent="0.4">
      <c r="A735" s="47"/>
      <c r="B735" s="920"/>
      <c r="C735" s="920"/>
      <c r="D735" s="225" t="s">
        <v>45</v>
      </c>
      <c r="F735" s="350"/>
      <c r="G735" s="350"/>
      <c r="H735" s="221"/>
      <c r="I735" s="350"/>
      <c r="J735" s="350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  <c r="AA735" s="350"/>
      <c r="AB735" s="350"/>
      <c r="AC735" s="350"/>
      <c r="AD735" s="350"/>
      <c r="AE735" s="350"/>
      <c r="AF735" s="664"/>
      <c r="AJ735" s="350"/>
      <c r="AK735" s="350"/>
      <c r="AL735" s="350"/>
      <c r="AM735" s="350"/>
      <c r="AN735" s="350"/>
      <c r="AO735" s="350"/>
      <c r="AP735" s="350"/>
      <c r="AQ735" s="350"/>
      <c r="AR735" s="350"/>
      <c r="AS735" s="350"/>
      <c r="AT735" s="350"/>
      <c r="AU735" s="350"/>
      <c r="AV735" s="350"/>
      <c r="AW735" s="350"/>
      <c r="AX735" s="350"/>
      <c r="AY735" s="350"/>
      <c r="AZ735" s="350"/>
      <c r="BA735" s="350"/>
      <c r="BB735" s="350"/>
      <c r="BC735" s="350"/>
    </row>
    <row r="736" spans="1:55" s="37" customFormat="1" x14ac:dyDescent="0.4">
      <c r="A736" s="47"/>
      <c r="B736" s="920"/>
      <c r="C736" s="920"/>
      <c r="D736" s="225" t="s">
        <v>45</v>
      </c>
      <c r="F736" s="350"/>
      <c r="G736" s="350"/>
      <c r="H736" s="221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  <c r="AA736" s="350"/>
      <c r="AB736" s="350"/>
      <c r="AC736" s="350"/>
      <c r="AD736" s="350"/>
      <c r="AE736" s="350"/>
      <c r="AF736" s="664"/>
      <c r="AJ736" s="350"/>
      <c r="AK736" s="350"/>
      <c r="AL736" s="350"/>
      <c r="AM736" s="350"/>
      <c r="AN736" s="350"/>
      <c r="AO736" s="350"/>
      <c r="AP736" s="350"/>
      <c r="AQ736" s="350"/>
      <c r="AR736" s="350"/>
      <c r="AS736" s="350"/>
      <c r="AT736" s="350"/>
      <c r="AU736" s="350"/>
      <c r="AV736" s="350"/>
      <c r="AW736" s="350"/>
      <c r="AX736" s="350"/>
      <c r="AY736" s="350"/>
      <c r="AZ736" s="350"/>
      <c r="BA736" s="350"/>
      <c r="BB736" s="350"/>
      <c r="BC736" s="350"/>
    </row>
    <row r="737" spans="1:55" s="37" customFormat="1" x14ac:dyDescent="0.4">
      <c r="A737" s="47"/>
      <c r="B737" s="920"/>
      <c r="C737" s="920"/>
      <c r="D737" s="225" t="s">
        <v>45</v>
      </c>
      <c r="F737" s="350"/>
      <c r="G737" s="350"/>
      <c r="H737" s="221"/>
      <c r="I737" s="350"/>
      <c r="J737" s="350"/>
      <c r="K737" s="350"/>
      <c r="L737" s="350"/>
      <c r="M737" s="350"/>
      <c r="N737" s="350"/>
      <c r="O737" s="350"/>
      <c r="P737" s="350"/>
      <c r="Q737" s="350"/>
      <c r="R737" s="350"/>
      <c r="S737" s="350"/>
      <c r="T737" s="350"/>
      <c r="U737" s="350"/>
      <c r="V737" s="350"/>
      <c r="W737" s="350"/>
      <c r="X737" s="350"/>
      <c r="Y737" s="350"/>
      <c r="Z737" s="350"/>
      <c r="AA737" s="350"/>
      <c r="AB737" s="350"/>
      <c r="AC737" s="350"/>
      <c r="AD737" s="350"/>
      <c r="AE737" s="350"/>
      <c r="AF737" s="664"/>
      <c r="AJ737" s="350"/>
      <c r="AK737" s="350"/>
      <c r="AL737" s="350"/>
      <c r="AM737" s="350"/>
      <c r="AN737" s="350"/>
      <c r="AO737" s="350"/>
      <c r="AP737" s="350"/>
      <c r="AQ737" s="350"/>
      <c r="AR737" s="350"/>
      <c r="AS737" s="350"/>
      <c r="AT737" s="350"/>
      <c r="AU737" s="350"/>
      <c r="AV737" s="350"/>
      <c r="AW737" s="350"/>
      <c r="AX737" s="350"/>
      <c r="AY737" s="350"/>
      <c r="AZ737" s="350"/>
      <c r="BA737" s="350"/>
      <c r="BB737" s="350"/>
      <c r="BC737" s="350"/>
    </row>
    <row r="738" spans="1:55" s="37" customFormat="1" x14ac:dyDescent="0.4">
      <c r="A738" s="47"/>
      <c r="B738" s="920"/>
      <c r="C738" s="920"/>
      <c r="D738" s="225" t="s">
        <v>45</v>
      </c>
      <c r="F738" s="350"/>
      <c r="G738" s="350"/>
      <c r="H738" s="221"/>
      <c r="I738" s="350"/>
      <c r="J738" s="350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50"/>
      <c r="AC738" s="350"/>
      <c r="AD738" s="350"/>
      <c r="AE738" s="350"/>
      <c r="AF738" s="664"/>
      <c r="AJ738" s="350"/>
      <c r="AK738" s="350"/>
      <c r="AL738" s="350"/>
      <c r="AM738" s="350"/>
      <c r="AN738" s="350"/>
      <c r="AO738" s="350"/>
      <c r="AP738" s="350"/>
      <c r="AQ738" s="350"/>
      <c r="AR738" s="350"/>
      <c r="AS738" s="350"/>
      <c r="AT738" s="350"/>
      <c r="AU738" s="350"/>
      <c r="AV738" s="350"/>
      <c r="AW738" s="350"/>
      <c r="AX738" s="350"/>
      <c r="AY738" s="350"/>
      <c r="AZ738" s="350"/>
      <c r="BA738" s="350"/>
      <c r="BB738" s="350"/>
      <c r="BC738" s="350"/>
    </row>
    <row r="739" spans="1:55" s="37" customFormat="1" x14ac:dyDescent="0.4">
      <c r="A739" s="47"/>
      <c r="B739" s="920"/>
      <c r="C739" s="920"/>
      <c r="D739" s="225" t="s">
        <v>45</v>
      </c>
      <c r="F739" s="350"/>
      <c r="G739" s="350"/>
      <c r="H739" s="221"/>
      <c r="I739" s="350"/>
      <c r="J739" s="350"/>
      <c r="K739" s="350"/>
      <c r="L739" s="350"/>
      <c r="M739" s="350"/>
      <c r="N739" s="350"/>
      <c r="O739" s="350"/>
      <c r="P739" s="350"/>
      <c r="Q739" s="350"/>
      <c r="R739" s="350"/>
      <c r="S739" s="350"/>
      <c r="T739" s="350"/>
      <c r="U739" s="350"/>
      <c r="V739" s="350"/>
      <c r="W739" s="350"/>
      <c r="X739" s="350"/>
      <c r="Y739" s="350"/>
      <c r="Z739" s="350"/>
      <c r="AA739" s="350"/>
      <c r="AB739" s="350"/>
      <c r="AC739" s="350"/>
      <c r="AD739" s="350"/>
      <c r="AE739" s="350"/>
      <c r="AF739" s="664"/>
      <c r="AJ739" s="350"/>
      <c r="AK739" s="350"/>
      <c r="AL739" s="350"/>
      <c r="AM739" s="350"/>
      <c r="AN739" s="350"/>
      <c r="AO739" s="350"/>
      <c r="AP739" s="350"/>
      <c r="AQ739" s="350"/>
      <c r="AR739" s="350"/>
      <c r="AS739" s="350"/>
      <c r="AT739" s="350"/>
      <c r="AU739" s="350"/>
      <c r="AV739" s="350"/>
      <c r="AW739" s="350"/>
      <c r="AX739" s="350"/>
      <c r="AY739" s="350"/>
      <c r="AZ739" s="350"/>
      <c r="BA739" s="350"/>
      <c r="BB739" s="350"/>
      <c r="BC739" s="350"/>
    </row>
    <row r="740" spans="1:55" s="37" customFormat="1" x14ac:dyDescent="0.4">
      <c r="A740" s="47"/>
      <c r="B740" s="920"/>
      <c r="C740" s="920"/>
      <c r="D740" s="225"/>
      <c r="F740" s="350"/>
      <c r="G740" s="350"/>
      <c r="H740" s="221"/>
      <c r="I740" s="350"/>
      <c r="J740" s="350"/>
      <c r="K740" s="350"/>
      <c r="L740" s="350"/>
      <c r="M740" s="350"/>
      <c r="N740" s="350"/>
      <c r="O740" s="350"/>
      <c r="P740" s="350"/>
      <c r="Q740" s="350"/>
      <c r="R740" s="350"/>
      <c r="S740" s="350"/>
      <c r="T740" s="350"/>
      <c r="U740" s="350"/>
      <c r="V740" s="350"/>
      <c r="W740" s="350"/>
      <c r="X740" s="350"/>
      <c r="Y740" s="350"/>
      <c r="Z740" s="350"/>
      <c r="AA740" s="350"/>
      <c r="AB740" s="350"/>
      <c r="AC740" s="350"/>
      <c r="AD740" s="350"/>
      <c r="AE740" s="350"/>
      <c r="AF740" s="664"/>
      <c r="AJ740" s="350"/>
      <c r="AK740" s="350"/>
      <c r="AL740" s="350"/>
      <c r="AM740" s="350"/>
      <c r="AN740" s="350"/>
      <c r="AO740" s="350"/>
      <c r="AP740" s="350"/>
      <c r="AQ740" s="350"/>
      <c r="AR740" s="350"/>
      <c r="AS740" s="350"/>
      <c r="AT740" s="350"/>
      <c r="AU740" s="350"/>
      <c r="AV740" s="350"/>
      <c r="AW740" s="350"/>
      <c r="AX740" s="350"/>
      <c r="AY740" s="350"/>
      <c r="AZ740" s="350"/>
      <c r="BA740" s="350"/>
      <c r="BB740" s="350"/>
      <c r="BC740" s="350"/>
    </row>
    <row r="741" spans="1:55" s="1081" customFormat="1" ht="27" customHeight="1" x14ac:dyDescent="0.4">
      <c r="A741" s="1080"/>
      <c r="B741" s="1080"/>
      <c r="C741" s="1080"/>
      <c r="E741" s="1081" t="str">
        <f>$E$49</f>
        <v>SÖGULEG LOSUN</v>
      </c>
      <c r="F741" s="1082"/>
      <c r="G741" s="1082"/>
      <c r="H741" s="1083"/>
      <c r="I741" s="1082"/>
      <c r="J741" s="1082"/>
      <c r="K741" s="1082"/>
      <c r="L741" s="1082"/>
      <c r="M741" s="1082"/>
      <c r="N741" s="1082"/>
      <c r="O741" s="1082"/>
      <c r="P741" s="1082"/>
      <c r="Q741" s="1082"/>
      <c r="R741" s="1082"/>
      <c r="S741" s="1082"/>
      <c r="T741" s="1082"/>
      <c r="U741" s="1082"/>
      <c r="V741" s="1082"/>
      <c r="W741" s="1082"/>
      <c r="X741" s="1082"/>
      <c r="Y741" s="1082"/>
      <c r="Z741" s="1082"/>
      <c r="AA741" s="1082"/>
      <c r="AB741" s="1082"/>
      <c r="AC741" s="1082"/>
      <c r="AD741" s="1082"/>
      <c r="AE741" s="1082"/>
      <c r="AF741" s="1084"/>
      <c r="AI741" s="1081" t="str">
        <f>$AI$49</f>
        <v>HISTORICAL EMISSIONS</v>
      </c>
      <c r="AJ741" s="1082"/>
      <c r="AK741" s="1082"/>
      <c r="AL741" s="1082"/>
      <c r="AM741" s="1082"/>
      <c r="AN741" s="1082"/>
      <c r="AO741" s="1082"/>
      <c r="AP741" s="1082"/>
      <c r="AQ741" s="1082"/>
      <c r="AR741" s="1082"/>
      <c r="AS741" s="1082"/>
      <c r="AT741" s="1082"/>
      <c r="AU741" s="1082"/>
      <c r="AV741" s="1082"/>
      <c r="AW741" s="1082"/>
      <c r="AX741" s="1082"/>
      <c r="AY741" s="1082"/>
      <c r="AZ741" s="1082"/>
      <c r="BA741" s="1082"/>
      <c r="BB741" s="1082"/>
      <c r="BC741" s="1082"/>
    </row>
    <row r="742" spans="1:55" s="37" customFormat="1" ht="18" customHeight="1" x14ac:dyDescent="0.4">
      <c r="A742" s="47"/>
      <c r="B742" s="920"/>
      <c r="C742" s="920"/>
      <c r="D742" s="225" t="s">
        <v>45</v>
      </c>
      <c r="F742" s="350"/>
      <c r="G742" s="350"/>
      <c r="H742" s="221"/>
      <c r="I742" s="350"/>
      <c r="J742" s="350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0"/>
      <c r="AD742" s="350"/>
      <c r="AE742" s="350"/>
      <c r="AF742" s="664"/>
      <c r="AJ742" s="350"/>
      <c r="AK742" s="350"/>
      <c r="AL742" s="350"/>
      <c r="AM742" s="350"/>
      <c r="AN742" s="350"/>
      <c r="AO742" s="350"/>
      <c r="AP742" s="350"/>
      <c r="AQ742" s="350"/>
      <c r="AR742" s="350"/>
      <c r="AS742" s="350"/>
      <c r="AT742" s="350"/>
      <c r="AU742" s="350"/>
      <c r="AV742" s="350"/>
      <c r="AW742" s="350"/>
      <c r="AX742" s="350"/>
      <c r="AY742" s="350"/>
      <c r="AZ742" s="350"/>
      <c r="BA742" s="350"/>
      <c r="BB742" s="350"/>
      <c r="BC742" s="350"/>
    </row>
    <row r="743" spans="1:55" s="37" customFormat="1" x14ac:dyDescent="0.4">
      <c r="A743" s="47"/>
      <c r="B743" s="920"/>
      <c r="C743" s="920"/>
      <c r="D743" s="225" t="s">
        <v>45</v>
      </c>
      <c r="F743" s="350"/>
      <c r="G743" s="350"/>
      <c r="H743" s="221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  <c r="AA743" s="350"/>
      <c r="AB743" s="350"/>
      <c r="AC743" s="350"/>
      <c r="AD743" s="350"/>
      <c r="AE743" s="350"/>
      <c r="AF743" s="664"/>
      <c r="AJ743" s="350"/>
      <c r="AK743" s="350"/>
      <c r="AL743" s="350"/>
      <c r="AM743" s="350"/>
      <c r="AN743" s="350"/>
      <c r="AO743" s="350"/>
      <c r="AP743" s="350"/>
      <c r="AQ743" s="350"/>
      <c r="AR743" s="350"/>
      <c r="AS743" s="350"/>
      <c r="AT743" s="350"/>
      <c r="AU743" s="350"/>
      <c r="AV743" s="350"/>
      <c r="AW743" s="350"/>
      <c r="AX743" s="350"/>
      <c r="AY743" s="350"/>
      <c r="AZ743" s="350"/>
      <c r="BA743" s="350"/>
      <c r="BB743" s="350"/>
      <c r="BC743" s="350"/>
    </row>
    <row r="744" spans="1:55" s="37" customFormat="1" x14ac:dyDescent="0.4">
      <c r="A744" s="47"/>
      <c r="B744" s="920"/>
      <c r="C744" s="920"/>
      <c r="D744" s="225" t="s">
        <v>45</v>
      </c>
      <c r="F744" s="350"/>
      <c r="G744" s="350"/>
      <c r="H744" s="221"/>
      <c r="I744" s="350"/>
      <c r="J744" s="350"/>
      <c r="K744" s="350"/>
      <c r="L744" s="350"/>
      <c r="M744" s="350"/>
      <c r="N744" s="350"/>
      <c r="O744" s="350"/>
      <c r="P744" s="350"/>
      <c r="Q744" s="350"/>
      <c r="R744" s="350"/>
      <c r="S744" s="350"/>
      <c r="T744" s="350"/>
      <c r="U744" s="350"/>
      <c r="V744" s="350"/>
      <c r="W744" s="350"/>
      <c r="X744" s="350"/>
      <c r="Y744" s="350"/>
      <c r="Z744" s="350"/>
      <c r="AA744" s="350"/>
      <c r="AB744" s="350"/>
      <c r="AC744" s="350"/>
      <c r="AD744" s="350"/>
      <c r="AE744" s="350"/>
      <c r="AF744" s="664"/>
      <c r="AJ744" s="350"/>
      <c r="AK744" s="350"/>
      <c r="AL744" s="350"/>
      <c r="AM744" s="350"/>
      <c r="AN744" s="350"/>
      <c r="AO744" s="350"/>
      <c r="AP744" s="350"/>
      <c r="AQ744" s="350"/>
      <c r="AR744" s="350"/>
      <c r="AS744" s="350"/>
      <c r="AT744" s="350"/>
      <c r="AU744" s="350"/>
      <c r="AV744" s="350"/>
      <c r="AW744" s="350"/>
      <c r="AX744" s="350"/>
      <c r="AY744" s="350"/>
      <c r="AZ744" s="350"/>
      <c r="BA744" s="350"/>
      <c r="BB744" s="350"/>
      <c r="BC744" s="350"/>
    </row>
    <row r="745" spans="1:55" s="37" customFormat="1" x14ac:dyDescent="0.4">
      <c r="A745" s="47"/>
      <c r="B745" s="920"/>
      <c r="C745" s="920"/>
      <c r="D745" s="225" t="s">
        <v>45</v>
      </c>
      <c r="F745" s="350"/>
      <c r="G745" s="350"/>
      <c r="H745" s="221"/>
      <c r="I745" s="350"/>
      <c r="J745" s="350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0"/>
      <c r="AA745" s="350"/>
      <c r="AB745" s="350"/>
      <c r="AC745" s="350"/>
      <c r="AD745" s="350"/>
      <c r="AE745" s="350"/>
      <c r="AF745" s="664"/>
      <c r="AJ745" s="350"/>
      <c r="AK745" s="350"/>
      <c r="AL745" s="350"/>
      <c r="AM745" s="350"/>
      <c r="AN745" s="350"/>
      <c r="AO745" s="350"/>
      <c r="AP745" s="350"/>
      <c r="AQ745" s="350"/>
      <c r="AR745" s="350"/>
      <c r="AS745" s="350"/>
      <c r="AT745" s="350"/>
      <c r="AU745" s="350"/>
      <c r="AV745" s="350"/>
      <c r="AW745" s="350"/>
      <c r="AX745" s="350"/>
      <c r="AY745" s="350"/>
      <c r="AZ745" s="350"/>
      <c r="BA745" s="350"/>
      <c r="BB745" s="350"/>
      <c r="BC745" s="350"/>
    </row>
    <row r="746" spans="1:55" s="37" customFormat="1" x14ac:dyDescent="0.4">
      <c r="A746" s="47"/>
      <c r="B746" s="920"/>
      <c r="C746" s="920"/>
      <c r="D746" s="225" t="s">
        <v>45</v>
      </c>
      <c r="F746" s="350"/>
      <c r="G746" s="350"/>
      <c r="H746" s="221"/>
      <c r="I746" s="350"/>
      <c r="J746" s="350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50"/>
      <c r="AC746" s="350"/>
      <c r="AD746" s="350"/>
      <c r="AE746" s="350"/>
      <c r="AF746" s="664"/>
      <c r="AJ746" s="350"/>
      <c r="AK746" s="350"/>
      <c r="AL746" s="350"/>
      <c r="AM746" s="350"/>
      <c r="AN746" s="350"/>
      <c r="AO746" s="350"/>
      <c r="AP746" s="350"/>
      <c r="AQ746" s="350"/>
      <c r="AR746" s="350"/>
      <c r="AS746" s="350"/>
      <c r="AT746" s="350"/>
      <c r="AU746" s="350"/>
      <c r="AV746" s="350"/>
      <c r="AW746" s="350"/>
      <c r="AX746" s="350"/>
      <c r="AY746" s="350"/>
      <c r="AZ746" s="350"/>
      <c r="BA746" s="350"/>
      <c r="BB746" s="350"/>
      <c r="BC746" s="350"/>
    </row>
    <row r="747" spans="1:55" s="37" customFormat="1" x14ac:dyDescent="0.4">
      <c r="A747" s="47"/>
      <c r="B747" s="920"/>
      <c r="C747" s="920"/>
      <c r="D747" s="225" t="s">
        <v>45</v>
      </c>
      <c r="F747" s="350"/>
      <c r="G747" s="350"/>
      <c r="H747" s="221"/>
      <c r="I747" s="350"/>
      <c r="J747" s="350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350"/>
      <c r="Z747" s="350"/>
      <c r="AA747" s="350"/>
      <c r="AB747" s="350"/>
      <c r="AC747" s="350"/>
      <c r="AD747" s="350"/>
      <c r="AE747" s="350"/>
      <c r="AF747" s="664"/>
      <c r="AJ747" s="350"/>
      <c r="AK747" s="350"/>
      <c r="AL747" s="350"/>
      <c r="AM747" s="350"/>
      <c r="AN747" s="350"/>
      <c r="AO747" s="350"/>
      <c r="AP747" s="350"/>
      <c r="AQ747" s="350"/>
      <c r="AR747" s="350"/>
      <c r="AS747" s="350"/>
      <c r="AT747" s="350"/>
      <c r="AU747" s="350"/>
      <c r="AV747" s="350"/>
      <c r="AW747" s="350"/>
      <c r="AX747" s="350"/>
      <c r="AY747" s="350"/>
      <c r="AZ747" s="350"/>
      <c r="BA747" s="350"/>
      <c r="BB747" s="350"/>
      <c r="BC747" s="350"/>
    </row>
    <row r="748" spans="1:55" s="37" customFormat="1" x14ac:dyDescent="0.4">
      <c r="A748" s="47"/>
      <c r="B748" s="920"/>
      <c r="C748" s="920"/>
      <c r="D748" s="225" t="s">
        <v>45</v>
      </c>
      <c r="F748" s="350"/>
      <c r="G748" s="350"/>
      <c r="H748" s="221"/>
      <c r="I748" s="350"/>
      <c r="J748" s="350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/>
      <c r="Z748" s="350"/>
      <c r="AA748" s="350"/>
      <c r="AB748" s="350"/>
      <c r="AC748" s="350"/>
      <c r="AD748" s="350"/>
      <c r="AE748" s="350"/>
      <c r="AF748" s="664"/>
      <c r="AJ748" s="350"/>
      <c r="AK748" s="350"/>
      <c r="AL748" s="350"/>
      <c r="AM748" s="350"/>
      <c r="AN748" s="350"/>
      <c r="AO748" s="350"/>
      <c r="AP748" s="350"/>
      <c r="AQ748" s="350"/>
      <c r="AR748" s="350"/>
      <c r="AS748" s="350"/>
      <c r="AT748" s="350"/>
      <c r="AU748" s="350"/>
      <c r="AV748" s="350"/>
      <c r="AW748" s="350"/>
      <c r="AX748" s="350"/>
      <c r="AY748" s="350"/>
      <c r="AZ748" s="350"/>
      <c r="BA748" s="350"/>
      <c r="BB748" s="350"/>
      <c r="BC748" s="350"/>
    </row>
    <row r="749" spans="1:55" s="37" customFormat="1" x14ac:dyDescent="0.4">
      <c r="A749" s="47"/>
      <c r="B749" s="920"/>
      <c r="C749" s="920"/>
      <c r="D749" s="225" t="s">
        <v>45</v>
      </c>
      <c r="F749" s="350"/>
      <c r="G749" s="350"/>
      <c r="H749" s="221"/>
      <c r="I749" s="350"/>
      <c r="J749" s="350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/>
      <c r="Z749" s="350"/>
      <c r="AA749" s="350"/>
      <c r="AB749" s="350"/>
      <c r="AC749" s="350"/>
      <c r="AD749" s="350"/>
      <c r="AE749" s="350"/>
      <c r="AF749" s="664"/>
      <c r="AJ749" s="350"/>
      <c r="AK749" s="350"/>
      <c r="AL749" s="350"/>
      <c r="AM749" s="350"/>
      <c r="AN749" s="350"/>
      <c r="AO749" s="350"/>
      <c r="AP749" s="350"/>
      <c r="AQ749" s="350"/>
      <c r="AR749" s="350"/>
      <c r="AS749" s="350"/>
      <c r="AT749" s="350"/>
      <c r="AU749" s="350"/>
      <c r="AV749" s="350"/>
      <c r="AW749" s="350"/>
      <c r="AX749" s="350"/>
      <c r="AY749" s="350"/>
      <c r="AZ749" s="350"/>
      <c r="BA749" s="350"/>
      <c r="BB749" s="350"/>
      <c r="BC749" s="350"/>
    </row>
    <row r="750" spans="1:55" s="37" customFormat="1" x14ac:dyDescent="0.4">
      <c r="A750" s="47"/>
      <c r="B750" s="920"/>
      <c r="C750" s="920"/>
      <c r="D750" s="225" t="s">
        <v>45</v>
      </c>
      <c r="F750" s="350"/>
      <c r="G750" s="350"/>
      <c r="H750" s="221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  <c r="AA750" s="350"/>
      <c r="AB750" s="350"/>
      <c r="AC750" s="350"/>
      <c r="AD750" s="350"/>
      <c r="AE750" s="350"/>
      <c r="AF750" s="664"/>
      <c r="AJ750" s="350"/>
      <c r="AK750" s="350"/>
      <c r="AL750" s="350"/>
      <c r="AM750" s="350"/>
      <c r="AN750" s="350"/>
      <c r="AO750" s="350"/>
      <c r="AP750" s="350"/>
      <c r="AQ750" s="350"/>
      <c r="AR750" s="350"/>
      <c r="AS750" s="350"/>
      <c r="AT750" s="350"/>
      <c r="AU750" s="350"/>
      <c r="AV750" s="350"/>
      <c r="AW750" s="350"/>
      <c r="AX750" s="350"/>
      <c r="AY750" s="350"/>
      <c r="AZ750" s="350"/>
      <c r="BA750" s="350"/>
      <c r="BB750" s="350"/>
      <c r="BC750" s="350"/>
    </row>
    <row r="751" spans="1:55" s="37" customFormat="1" x14ac:dyDescent="0.4">
      <c r="A751" s="47"/>
      <c r="B751" s="920"/>
      <c r="C751" s="920"/>
      <c r="D751" s="225" t="s">
        <v>45</v>
      </c>
      <c r="F751" s="350"/>
      <c r="G751" s="350"/>
      <c r="H751" s="221"/>
      <c r="I751" s="350"/>
      <c r="J751" s="350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/>
      <c r="Z751" s="350"/>
      <c r="AA751" s="350"/>
      <c r="AB751" s="350"/>
      <c r="AC751" s="350"/>
      <c r="AD751" s="350"/>
      <c r="AE751" s="350"/>
      <c r="AF751" s="664"/>
      <c r="AJ751" s="350"/>
      <c r="AK751" s="350"/>
      <c r="AL751" s="350"/>
      <c r="AM751" s="350"/>
      <c r="AN751" s="350"/>
      <c r="AO751" s="350"/>
      <c r="AP751" s="350"/>
      <c r="AQ751" s="350"/>
      <c r="AR751" s="350"/>
      <c r="AS751" s="350"/>
      <c r="AT751" s="350"/>
      <c r="AU751" s="350"/>
      <c r="AV751" s="350"/>
      <c r="AW751" s="350"/>
      <c r="AX751" s="350"/>
      <c r="AY751" s="350"/>
      <c r="AZ751" s="350"/>
      <c r="BA751" s="350"/>
      <c r="BB751" s="350"/>
      <c r="BC751" s="350"/>
    </row>
    <row r="752" spans="1:55" s="37" customFormat="1" ht="15" customHeight="1" x14ac:dyDescent="0.4">
      <c r="A752" s="47"/>
      <c r="B752" s="920"/>
      <c r="C752" s="920"/>
      <c r="D752" s="225" t="s">
        <v>45</v>
      </c>
      <c r="F752" s="350"/>
      <c r="G752" s="350"/>
      <c r="H752" s="221"/>
      <c r="I752" s="350"/>
      <c r="J752" s="350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/>
      <c r="Z752" s="350"/>
      <c r="AA752" s="350"/>
      <c r="AB752" s="350"/>
      <c r="AC752" s="350"/>
      <c r="AD752" s="350"/>
      <c r="AE752" s="350"/>
      <c r="AF752" s="664"/>
      <c r="AJ752" s="350"/>
      <c r="AK752" s="350"/>
      <c r="AL752" s="350"/>
      <c r="AM752" s="350"/>
      <c r="AN752" s="350"/>
      <c r="AO752" s="350"/>
      <c r="AP752" s="350"/>
      <c r="AQ752" s="350"/>
      <c r="AR752" s="350"/>
      <c r="AS752" s="350"/>
      <c r="AT752" s="350"/>
      <c r="AU752" s="350"/>
      <c r="AV752" s="350"/>
      <c r="AW752" s="350"/>
      <c r="AX752" s="350"/>
      <c r="AY752" s="350"/>
      <c r="AZ752" s="350"/>
      <c r="BA752" s="350"/>
      <c r="BB752" s="350"/>
      <c r="BC752" s="350"/>
    </row>
    <row r="753" spans="1:55" s="37" customFormat="1" ht="15" customHeight="1" x14ac:dyDescent="0.4">
      <c r="A753" s="47"/>
      <c r="B753" s="920"/>
      <c r="C753" s="920"/>
      <c r="D753" s="225" t="s">
        <v>45</v>
      </c>
      <c r="F753" s="350"/>
      <c r="G753" s="350"/>
      <c r="H753" s="221"/>
      <c r="I753" s="350"/>
      <c r="J753" s="350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/>
      <c r="Z753" s="350"/>
      <c r="AA753" s="350"/>
      <c r="AB753" s="350"/>
      <c r="AC753" s="350"/>
      <c r="AD753" s="350"/>
      <c r="AE753" s="350"/>
      <c r="AF753" s="664"/>
      <c r="AJ753" s="350"/>
      <c r="AK753" s="350"/>
      <c r="AL753" s="350"/>
      <c r="AM753" s="350"/>
      <c r="AN753" s="350"/>
      <c r="AO753" s="350"/>
      <c r="AP753" s="350"/>
      <c r="AQ753" s="350"/>
      <c r="AR753" s="350"/>
      <c r="AS753" s="350"/>
      <c r="AT753" s="350"/>
      <c r="AU753" s="350"/>
      <c r="AV753" s="350"/>
      <c r="AW753" s="350"/>
      <c r="AX753" s="350"/>
      <c r="AY753" s="350"/>
      <c r="AZ753" s="350"/>
      <c r="BA753" s="350"/>
      <c r="BB753" s="350"/>
      <c r="BC753" s="350"/>
    </row>
    <row r="754" spans="1:55" s="37" customFormat="1" ht="15" customHeight="1" x14ac:dyDescent="0.4">
      <c r="A754" s="47"/>
      <c r="B754" s="920"/>
      <c r="C754" s="920"/>
      <c r="D754" s="225" t="s">
        <v>45</v>
      </c>
      <c r="F754" s="350"/>
      <c r="G754" s="350"/>
      <c r="H754" s="221"/>
      <c r="I754" s="350"/>
      <c r="J754" s="350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/>
      <c r="Z754" s="350"/>
      <c r="AA754" s="350"/>
      <c r="AB754" s="350"/>
      <c r="AC754" s="350"/>
      <c r="AD754" s="350"/>
      <c r="AE754" s="350"/>
      <c r="AF754" s="664"/>
      <c r="AJ754" s="350"/>
      <c r="AK754" s="350"/>
      <c r="AL754" s="350"/>
      <c r="AM754" s="350"/>
      <c r="AN754" s="350"/>
      <c r="AO754" s="350"/>
      <c r="AP754" s="350"/>
      <c r="AQ754" s="350"/>
      <c r="AR754" s="350"/>
      <c r="AS754" s="350"/>
      <c r="AT754" s="350"/>
      <c r="AU754" s="350"/>
      <c r="AV754" s="350"/>
      <c r="AW754" s="350"/>
      <c r="AX754" s="350"/>
      <c r="AY754" s="350"/>
      <c r="AZ754" s="350"/>
      <c r="BA754" s="350"/>
      <c r="BB754" s="350"/>
      <c r="BC754" s="350"/>
    </row>
    <row r="755" spans="1:55" s="37" customFormat="1" x14ac:dyDescent="0.4">
      <c r="A755" s="47"/>
      <c r="B755" s="920"/>
      <c r="C755" s="920"/>
      <c r="D755" s="225" t="s">
        <v>45</v>
      </c>
      <c r="F755" s="350"/>
      <c r="G755" s="350"/>
      <c r="H755" s="221"/>
      <c r="I755" s="350"/>
      <c r="J755" s="350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/>
      <c r="Z755" s="350"/>
      <c r="AA755" s="350"/>
      <c r="AB755" s="350"/>
      <c r="AC755" s="350"/>
      <c r="AD755" s="350"/>
      <c r="AE755" s="350"/>
      <c r="AF755" s="664"/>
      <c r="AJ755" s="350"/>
      <c r="AK755" s="350"/>
      <c r="AL755" s="350"/>
      <c r="AM755" s="350"/>
      <c r="AN755" s="350"/>
      <c r="AO755" s="350"/>
      <c r="AP755" s="350"/>
      <c r="AQ755" s="350"/>
      <c r="AR755" s="350"/>
      <c r="AS755" s="350"/>
      <c r="AT755" s="350"/>
      <c r="AU755" s="350"/>
      <c r="AV755" s="350"/>
      <c r="AW755" s="350"/>
      <c r="AX755" s="350"/>
      <c r="AY755" s="350"/>
      <c r="AZ755" s="350"/>
      <c r="BA755" s="350"/>
      <c r="BB755" s="350"/>
      <c r="BC755" s="350"/>
    </row>
    <row r="756" spans="1:55" s="37" customFormat="1" x14ac:dyDescent="0.4">
      <c r="A756" s="47"/>
      <c r="B756" s="920"/>
      <c r="C756" s="920"/>
      <c r="D756" s="225" t="s">
        <v>45</v>
      </c>
      <c r="F756" s="350"/>
      <c r="G756" s="350"/>
      <c r="H756" s="221"/>
      <c r="I756" s="350"/>
      <c r="J756" s="350"/>
      <c r="K756" s="350"/>
      <c r="L756" s="350"/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  <c r="AA756" s="350"/>
      <c r="AB756" s="350"/>
      <c r="AC756" s="350"/>
      <c r="AD756" s="350"/>
      <c r="AE756" s="350"/>
      <c r="AF756" s="664"/>
      <c r="AJ756" s="350"/>
      <c r="AK756" s="350"/>
      <c r="AL756" s="350"/>
      <c r="AM756" s="350"/>
      <c r="AN756" s="350"/>
      <c r="AO756" s="350"/>
      <c r="AP756" s="350"/>
      <c r="AQ756" s="350"/>
      <c r="AR756" s="350"/>
      <c r="AS756" s="350"/>
      <c r="AT756" s="350"/>
      <c r="AU756" s="350"/>
      <c r="AV756" s="350"/>
      <c r="AW756" s="350"/>
      <c r="AX756" s="350"/>
      <c r="AY756" s="350"/>
      <c r="AZ756" s="350"/>
      <c r="BA756" s="350"/>
      <c r="BB756" s="350"/>
      <c r="BC756" s="350"/>
    </row>
    <row r="757" spans="1:55" s="37" customFormat="1" x14ac:dyDescent="0.4">
      <c r="A757" s="47"/>
      <c r="B757" s="920"/>
      <c r="C757" s="920"/>
      <c r="D757" s="225" t="s">
        <v>45</v>
      </c>
      <c r="F757" s="350"/>
      <c r="G757" s="350"/>
      <c r="H757" s="221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350"/>
      <c r="Z757" s="350"/>
      <c r="AA757" s="350"/>
      <c r="AB757" s="350"/>
      <c r="AC757" s="350"/>
      <c r="AD757" s="350"/>
      <c r="AE757" s="350"/>
      <c r="AF757" s="664"/>
      <c r="AJ757" s="350"/>
      <c r="AK757" s="350"/>
      <c r="AL757" s="350"/>
      <c r="AM757" s="350"/>
      <c r="AN757" s="350"/>
      <c r="AO757" s="350"/>
      <c r="AP757" s="350"/>
      <c r="AQ757" s="350"/>
      <c r="AR757" s="350"/>
      <c r="AS757" s="350"/>
      <c r="AT757" s="350"/>
      <c r="AU757" s="350"/>
      <c r="AV757" s="350"/>
      <c r="AW757" s="350"/>
      <c r="AX757" s="350"/>
      <c r="AY757" s="350"/>
      <c r="AZ757" s="350"/>
      <c r="BA757" s="350"/>
      <c r="BB757" s="350"/>
      <c r="BC757" s="350"/>
    </row>
    <row r="758" spans="1:55" s="37" customFormat="1" x14ac:dyDescent="0.4">
      <c r="A758" s="47"/>
      <c r="B758" s="920"/>
      <c r="C758" s="920"/>
      <c r="D758" s="225" t="s">
        <v>45</v>
      </c>
      <c r="F758" s="350"/>
      <c r="G758" s="350"/>
      <c r="H758" s="221"/>
      <c r="I758" s="350"/>
      <c r="J758" s="350"/>
      <c r="K758" s="350"/>
      <c r="L758" s="350"/>
      <c r="M758" s="350"/>
      <c r="N758" s="350"/>
      <c r="O758" s="350"/>
      <c r="P758" s="350"/>
      <c r="Q758" s="350"/>
      <c r="R758" s="350"/>
      <c r="S758" s="350"/>
      <c r="T758" s="350"/>
      <c r="U758" s="350"/>
      <c r="V758" s="350"/>
      <c r="W758" s="350"/>
      <c r="X758" s="350"/>
      <c r="Y758" s="350"/>
      <c r="Z758" s="350"/>
      <c r="AA758" s="350"/>
      <c r="AB758" s="350"/>
      <c r="AC758" s="350"/>
      <c r="AD758" s="350"/>
      <c r="AE758" s="350"/>
      <c r="AF758" s="664"/>
      <c r="AJ758" s="350"/>
      <c r="AK758" s="350"/>
      <c r="AL758" s="350"/>
      <c r="AM758" s="350"/>
      <c r="AN758" s="350"/>
      <c r="AO758" s="350"/>
      <c r="AP758" s="350"/>
      <c r="AQ758" s="350"/>
      <c r="AR758" s="350"/>
      <c r="AS758" s="350"/>
      <c r="AT758" s="350"/>
      <c r="AU758" s="350"/>
      <c r="AV758" s="350"/>
      <c r="AW758" s="350"/>
      <c r="AX758" s="350"/>
      <c r="AY758" s="350"/>
      <c r="AZ758" s="350"/>
      <c r="BA758" s="350"/>
      <c r="BB758" s="350"/>
      <c r="BC758" s="350"/>
    </row>
    <row r="759" spans="1:55" s="37" customFormat="1" x14ac:dyDescent="0.4">
      <c r="A759" s="47"/>
      <c r="B759" s="920"/>
      <c r="C759" s="920"/>
      <c r="D759" s="225" t="s">
        <v>45</v>
      </c>
      <c r="F759" s="350"/>
      <c r="G759" s="350"/>
      <c r="H759" s="221"/>
      <c r="I759" s="350"/>
      <c r="J759" s="350"/>
      <c r="K759" s="350"/>
      <c r="L759" s="350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  <c r="Z759" s="350"/>
      <c r="AA759" s="350"/>
      <c r="AB759" s="350"/>
      <c r="AC759" s="350"/>
      <c r="AD759" s="350"/>
      <c r="AE759" s="350"/>
      <c r="AF759" s="664"/>
      <c r="AJ759" s="350"/>
      <c r="AK759" s="350"/>
      <c r="AL759" s="350"/>
      <c r="AM759" s="350"/>
      <c r="AN759" s="350"/>
      <c r="AO759" s="350"/>
      <c r="AP759" s="350"/>
      <c r="AQ759" s="350"/>
      <c r="AR759" s="350"/>
      <c r="AS759" s="350"/>
      <c r="AT759" s="350"/>
      <c r="AU759" s="350"/>
      <c r="AV759" s="350"/>
      <c r="AW759" s="350"/>
      <c r="AX759" s="350"/>
      <c r="AY759" s="350"/>
      <c r="AZ759" s="350"/>
      <c r="BA759" s="350"/>
      <c r="BB759" s="350"/>
      <c r="BC759" s="350"/>
    </row>
    <row r="760" spans="1:55" s="37" customFormat="1" x14ac:dyDescent="0.4">
      <c r="A760" s="47"/>
      <c r="B760" s="920"/>
      <c r="C760" s="920"/>
      <c r="D760" s="225" t="s">
        <v>45</v>
      </c>
      <c r="F760" s="350"/>
      <c r="G760" s="350"/>
      <c r="H760" s="221"/>
      <c r="I760" s="350"/>
      <c r="J760" s="350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/>
      <c r="Z760" s="350"/>
      <c r="AA760" s="350"/>
      <c r="AB760" s="350"/>
      <c r="AC760" s="350"/>
      <c r="AD760" s="350"/>
      <c r="AE760" s="350"/>
      <c r="AF760" s="664"/>
      <c r="AJ760" s="350"/>
      <c r="AK760" s="350"/>
      <c r="AL760" s="350"/>
      <c r="AM760" s="350"/>
      <c r="AN760" s="350"/>
      <c r="AO760" s="350"/>
      <c r="AP760" s="350"/>
      <c r="AQ760" s="350"/>
      <c r="AR760" s="350"/>
      <c r="AS760" s="350"/>
      <c r="AT760" s="350"/>
      <c r="AU760" s="350"/>
      <c r="AV760" s="350"/>
      <c r="AW760" s="350"/>
      <c r="AX760" s="350"/>
      <c r="AY760" s="350"/>
      <c r="AZ760" s="350"/>
      <c r="BA760" s="350"/>
      <c r="BB760" s="350"/>
      <c r="BC760" s="350"/>
    </row>
    <row r="761" spans="1:55" s="37" customFormat="1" x14ac:dyDescent="0.4">
      <c r="A761" s="47"/>
      <c r="B761" s="920"/>
      <c r="C761" s="920"/>
      <c r="D761" s="225" t="s">
        <v>45</v>
      </c>
      <c r="F761" s="350"/>
      <c r="G761" s="350"/>
      <c r="H761" s="221"/>
      <c r="I761" s="350"/>
      <c r="J761" s="350"/>
      <c r="K761" s="350"/>
      <c r="L761" s="350"/>
      <c r="M761" s="350"/>
      <c r="N761" s="350"/>
      <c r="O761" s="350"/>
      <c r="P761" s="350"/>
      <c r="Q761" s="350"/>
      <c r="R761" s="350"/>
      <c r="S761" s="350"/>
      <c r="T761" s="350"/>
      <c r="U761" s="350"/>
      <c r="V761" s="350"/>
      <c r="W761" s="350"/>
      <c r="X761" s="350"/>
      <c r="Y761" s="350"/>
      <c r="Z761" s="350"/>
      <c r="AA761" s="350"/>
      <c r="AB761" s="350"/>
      <c r="AC761" s="350"/>
      <c r="AD761" s="350"/>
      <c r="AE761" s="350"/>
      <c r="AF761" s="664"/>
      <c r="AJ761" s="350"/>
      <c r="AK761" s="350"/>
      <c r="AL761" s="350"/>
      <c r="AN761" s="350"/>
      <c r="AO761" s="350"/>
      <c r="AP761" s="350"/>
      <c r="AQ761" s="350"/>
      <c r="AR761" s="350"/>
      <c r="AS761" s="350"/>
      <c r="AT761" s="350"/>
      <c r="AU761" s="350"/>
      <c r="AV761" s="350"/>
      <c r="AW761" s="350"/>
      <c r="AX761" s="350"/>
      <c r="AY761" s="350"/>
      <c r="AZ761" s="350"/>
      <c r="BA761" s="350"/>
      <c r="BB761" s="350"/>
      <c r="BC761" s="350"/>
    </row>
    <row r="762" spans="1:55" s="37" customFormat="1" x14ac:dyDescent="0.4">
      <c r="A762" s="47"/>
      <c r="B762" s="920"/>
      <c r="C762" s="920"/>
      <c r="D762" s="225" t="s">
        <v>45</v>
      </c>
      <c r="F762" s="350"/>
      <c r="G762" s="350"/>
      <c r="H762" s="221"/>
      <c r="I762" s="350"/>
      <c r="J762" s="350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350"/>
      <c r="AA762" s="350"/>
      <c r="AB762" s="350"/>
      <c r="AC762" s="350"/>
      <c r="AD762" s="350"/>
      <c r="AE762" s="350"/>
      <c r="AF762" s="664"/>
      <c r="AJ762" s="350"/>
      <c r="AK762" s="350"/>
      <c r="AL762" s="350"/>
      <c r="AM762" s="350"/>
      <c r="AN762" s="350"/>
      <c r="AO762" s="350"/>
      <c r="AP762" s="350"/>
      <c r="AQ762" s="350"/>
      <c r="AR762" s="350"/>
      <c r="AS762" s="350"/>
      <c r="AT762" s="350"/>
      <c r="AU762" s="350"/>
      <c r="AV762" s="350"/>
      <c r="AW762" s="350"/>
      <c r="AX762" s="350"/>
      <c r="AY762" s="350"/>
      <c r="AZ762" s="350"/>
      <c r="BA762" s="350"/>
      <c r="BB762" s="350"/>
      <c r="BC762" s="350"/>
    </row>
    <row r="763" spans="1:55" s="37" customFormat="1" x14ac:dyDescent="0.4">
      <c r="A763" s="47"/>
      <c r="B763" s="920"/>
      <c r="C763" s="920"/>
      <c r="D763" s="225" t="s">
        <v>45</v>
      </c>
      <c r="F763" s="350"/>
      <c r="G763" s="350"/>
      <c r="H763" s="221"/>
      <c r="I763" s="350"/>
      <c r="J763" s="350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350"/>
      <c r="Z763" s="350"/>
      <c r="AA763" s="350"/>
      <c r="AB763" s="350"/>
      <c r="AC763" s="350"/>
      <c r="AD763" s="350"/>
      <c r="AE763" s="350"/>
      <c r="AF763" s="664"/>
      <c r="AJ763" s="350"/>
      <c r="AK763" s="350"/>
      <c r="AL763" s="350"/>
      <c r="AM763" s="350"/>
      <c r="AN763" s="350"/>
      <c r="AO763" s="350"/>
      <c r="AP763" s="350"/>
      <c r="AQ763" s="350"/>
      <c r="AR763" s="350"/>
      <c r="AS763" s="350"/>
      <c r="AT763" s="350"/>
      <c r="AU763" s="350"/>
      <c r="AV763" s="350"/>
      <c r="AW763" s="350"/>
      <c r="AX763" s="350"/>
      <c r="AY763" s="350"/>
      <c r="AZ763" s="350"/>
      <c r="BA763" s="350"/>
      <c r="BB763" s="350"/>
      <c r="BC763" s="350"/>
    </row>
    <row r="764" spans="1:55" s="37" customFormat="1" x14ac:dyDescent="0.4">
      <c r="A764" s="47"/>
      <c r="B764" s="920"/>
      <c r="C764" s="920"/>
      <c r="D764" s="225"/>
      <c r="F764" s="350"/>
      <c r="G764" s="350"/>
      <c r="H764" s="221"/>
      <c r="I764" s="350"/>
      <c r="J764" s="350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50"/>
      <c r="AC764" s="350"/>
      <c r="AD764" s="350"/>
      <c r="AE764" s="350"/>
      <c r="AF764" s="664"/>
      <c r="AJ764" s="350"/>
      <c r="AK764" s="350"/>
      <c r="AL764" s="350"/>
      <c r="AM764" s="350"/>
      <c r="AN764" s="350"/>
      <c r="AO764" s="350"/>
      <c r="AP764" s="350"/>
      <c r="AQ764" s="350"/>
      <c r="AR764" s="350"/>
      <c r="AS764" s="350"/>
      <c r="AT764" s="350"/>
      <c r="AU764" s="350"/>
      <c r="AV764" s="350"/>
      <c r="AW764" s="350"/>
      <c r="AX764" s="350"/>
      <c r="AY764" s="350"/>
      <c r="AZ764" s="350"/>
      <c r="BA764" s="350"/>
      <c r="BB764" s="350"/>
      <c r="BC764" s="350"/>
    </row>
    <row r="765" spans="1:55" s="37" customFormat="1" x14ac:dyDescent="0.4">
      <c r="A765" s="47"/>
      <c r="B765" s="920"/>
      <c r="C765" s="920"/>
      <c r="D765" s="225"/>
      <c r="F765" s="350"/>
      <c r="G765" s="350"/>
      <c r="H765" s="221"/>
      <c r="I765" s="350"/>
      <c r="J765" s="350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350"/>
      <c r="Z765" s="350"/>
      <c r="AA765" s="350"/>
      <c r="AB765" s="350"/>
      <c r="AC765" s="350"/>
      <c r="AD765" s="350"/>
      <c r="AE765" s="350"/>
      <c r="AF765" s="664"/>
      <c r="AJ765" s="350"/>
      <c r="AK765" s="350"/>
      <c r="AL765" s="350"/>
      <c r="AM765" s="350"/>
      <c r="AN765" s="350"/>
      <c r="AO765" s="350"/>
      <c r="AP765" s="350"/>
      <c r="AQ765" s="350"/>
      <c r="AR765" s="350"/>
      <c r="AS765" s="350"/>
      <c r="AT765" s="350"/>
      <c r="AU765" s="350"/>
      <c r="AV765" s="350"/>
      <c r="AW765" s="350"/>
      <c r="AX765" s="350"/>
      <c r="AY765" s="350"/>
      <c r="AZ765" s="350"/>
      <c r="BA765" s="350"/>
      <c r="BB765" s="350"/>
      <c r="BC765" s="350"/>
    </row>
    <row r="766" spans="1:55" s="37" customFormat="1" x14ac:dyDescent="0.4">
      <c r="A766" s="47"/>
      <c r="B766" s="920"/>
      <c r="C766" s="920"/>
      <c r="D766" s="225"/>
      <c r="F766" s="350"/>
      <c r="G766" s="350"/>
      <c r="H766" s="221"/>
      <c r="I766" s="350"/>
      <c r="J766" s="350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/>
      <c r="Z766" s="350"/>
      <c r="AA766" s="350"/>
      <c r="AB766" s="350"/>
      <c r="AC766" s="350"/>
      <c r="AD766" s="350"/>
      <c r="AE766" s="350"/>
      <c r="AF766" s="664"/>
      <c r="AJ766" s="350"/>
      <c r="AK766" s="350"/>
      <c r="AL766" s="350"/>
      <c r="AM766" s="350"/>
      <c r="AN766" s="350"/>
      <c r="AO766" s="350"/>
      <c r="AP766" s="350"/>
      <c r="AQ766" s="350"/>
      <c r="AR766" s="350"/>
      <c r="AS766" s="350"/>
      <c r="AT766" s="350"/>
      <c r="AU766" s="350"/>
      <c r="AV766" s="350"/>
      <c r="AW766" s="350"/>
      <c r="AX766" s="350"/>
      <c r="AY766" s="350"/>
      <c r="AZ766" s="350"/>
      <c r="BA766" s="350"/>
      <c r="BB766" s="350"/>
      <c r="BC766" s="350"/>
    </row>
    <row r="767" spans="1:55" s="37" customFormat="1" x14ac:dyDescent="0.4">
      <c r="A767" s="47"/>
      <c r="B767" s="920"/>
      <c r="C767" s="920"/>
      <c r="D767" s="225"/>
      <c r="F767" s="350"/>
      <c r="G767" s="350"/>
      <c r="H767" s="221"/>
      <c r="I767" s="350"/>
      <c r="J767" s="350"/>
      <c r="K767" s="350"/>
      <c r="L767" s="350"/>
      <c r="M767" s="350"/>
      <c r="N767" s="350"/>
      <c r="O767" s="350"/>
      <c r="P767" s="350"/>
      <c r="Q767" s="350"/>
      <c r="R767" s="350"/>
      <c r="S767" s="350"/>
      <c r="T767" s="350"/>
      <c r="U767" s="350"/>
      <c r="V767" s="350"/>
      <c r="W767" s="350"/>
      <c r="X767" s="350"/>
      <c r="Y767" s="350"/>
      <c r="Z767" s="350"/>
      <c r="AA767" s="350"/>
      <c r="AB767" s="350"/>
      <c r="AC767" s="350"/>
      <c r="AD767" s="350"/>
      <c r="AE767" s="350"/>
      <c r="AF767" s="664"/>
      <c r="AJ767" s="350"/>
      <c r="AK767" s="350"/>
      <c r="AL767" s="350"/>
      <c r="AM767" s="350"/>
      <c r="AN767" s="350"/>
      <c r="AO767" s="350"/>
      <c r="AP767" s="350"/>
      <c r="AQ767" s="350"/>
      <c r="AR767" s="350"/>
      <c r="AS767" s="350"/>
      <c r="AT767" s="350"/>
      <c r="AU767" s="350"/>
      <c r="AV767" s="350"/>
      <c r="AW767" s="350"/>
      <c r="AX767" s="350"/>
      <c r="AY767" s="350"/>
      <c r="AZ767" s="350"/>
      <c r="BA767" s="350"/>
      <c r="BB767" s="350"/>
      <c r="BC767" s="350"/>
    </row>
    <row r="768" spans="1:55" s="37" customFormat="1" x14ac:dyDescent="0.4">
      <c r="A768" s="47"/>
      <c r="B768" s="920"/>
      <c r="C768" s="920"/>
      <c r="D768" s="225"/>
      <c r="F768" s="350"/>
      <c r="G768" s="350"/>
      <c r="H768" s="221"/>
      <c r="I768" s="350"/>
      <c r="J768" s="350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50"/>
      <c r="AC768" s="350"/>
      <c r="AD768" s="350"/>
      <c r="AE768" s="350"/>
      <c r="AF768" s="664"/>
      <c r="AJ768" s="350"/>
      <c r="AK768" s="350"/>
      <c r="AL768" s="350"/>
      <c r="AM768" s="350"/>
      <c r="AN768" s="350"/>
      <c r="AO768" s="350"/>
      <c r="AP768" s="350"/>
      <c r="AQ768" s="350"/>
      <c r="AR768" s="350"/>
      <c r="AS768" s="350"/>
      <c r="AT768" s="350"/>
      <c r="AU768" s="350"/>
      <c r="AV768" s="350"/>
      <c r="AW768" s="350"/>
      <c r="AX768" s="350"/>
      <c r="AY768" s="350"/>
      <c r="AZ768" s="350"/>
      <c r="BA768" s="350"/>
      <c r="BB768" s="350"/>
      <c r="BC768" s="350"/>
    </row>
    <row r="769" spans="1:55" s="37" customFormat="1" x14ac:dyDescent="0.4">
      <c r="A769" s="47"/>
      <c r="B769" s="920"/>
      <c r="C769" s="920"/>
      <c r="D769" s="225"/>
      <c r="F769" s="350"/>
      <c r="G769" s="350"/>
      <c r="H769" s="221"/>
      <c r="I769" s="350"/>
      <c r="J769" s="350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/>
      <c r="X769" s="350"/>
      <c r="Y769" s="350"/>
      <c r="Z769" s="350"/>
      <c r="AA769" s="350"/>
      <c r="AB769" s="350"/>
      <c r="AC769" s="350"/>
      <c r="AD769" s="350"/>
      <c r="AE769" s="350"/>
      <c r="AF769" s="664"/>
      <c r="AJ769" s="350"/>
      <c r="AK769" s="350"/>
      <c r="AL769" s="350"/>
      <c r="AM769" s="350"/>
      <c r="AN769" s="350"/>
      <c r="AO769" s="350"/>
      <c r="AP769" s="350"/>
      <c r="AQ769" s="350"/>
      <c r="AR769" s="350"/>
      <c r="AS769" s="350"/>
      <c r="AT769" s="350"/>
      <c r="AU769" s="350"/>
      <c r="AV769" s="350"/>
      <c r="AW769" s="350"/>
      <c r="AX769" s="350"/>
      <c r="AY769" s="350"/>
      <c r="AZ769" s="350"/>
      <c r="BA769" s="350"/>
      <c r="BB769" s="350"/>
      <c r="BC769" s="350"/>
    </row>
    <row r="770" spans="1:55" s="37" customFormat="1" x14ac:dyDescent="0.4">
      <c r="A770" s="47"/>
      <c r="B770" s="920"/>
      <c r="C770" s="920"/>
      <c r="D770" s="225"/>
      <c r="F770" s="350"/>
      <c r="G770" s="350"/>
      <c r="H770" s="221"/>
      <c r="I770" s="350"/>
      <c r="J770" s="350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350"/>
      <c r="Z770" s="350"/>
      <c r="AA770" s="350"/>
      <c r="AB770" s="350"/>
      <c r="AC770" s="350"/>
      <c r="AD770" s="350"/>
      <c r="AE770" s="350"/>
      <c r="AF770" s="664"/>
      <c r="AJ770" s="350"/>
      <c r="AK770" s="350"/>
      <c r="AL770" s="350"/>
      <c r="AM770" s="350"/>
      <c r="AN770" s="350"/>
      <c r="AO770" s="350"/>
      <c r="AP770" s="350"/>
      <c r="AQ770" s="350"/>
      <c r="AR770" s="350"/>
      <c r="AS770" s="350"/>
      <c r="AT770" s="350"/>
      <c r="AU770" s="350"/>
      <c r="AV770" s="350"/>
      <c r="AW770" s="350"/>
      <c r="AX770" s="350"/>
      <c r="AY770" s="350"/>
      <c r="AZ770" s="350"/>
      <c r="BA770" s="350"/>
      <c r="BB770" s="350"/>
      <c r="BC770" s="350"/>
    </row>
    <row r="771" spans="1:55" s="37" customFormat="1" x14ac:dyDescent="0.4">
      <c r="A771" s="47"/>
      <c r="B771" s="920"/>
      <c r="C771" s="920"/>
      <c r="D771" s="225"/>
      <c r="F771" s="350"/>
      <c r="G771" s="350"/>
      <c r="H771" s="221"/>
      <c r="I771" s="350"/>
      <c r="J771" s="350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350"/>
      <c r="Z771" s="350"/>
      <c r="AA771" s="350"/>
      <c r="AB771" s="350"/>
      <c r="AC771" s="350"/>
      <c r="AD771" s="350"/>
      <c r="AE771" s="350"/>
      <c r="AF771" s="664"/>
      <c r="AJ771" s="350"/>
      <c r="AK771" s="350"/>
      <c r="AL771" s="350"/>
      <c r="AM771" s="350"/>
      <c r="AN771" s="350"/>
      <c r="AO771" s="350"/>
      <c r="AP771" s="350"/>
      <c r="AQ771" s="350"/>
      <c r="AR771" s="350"/>
      <c r="AS771" s="350"/>
      <c r="AT771" s="350"/>
      <c r="AU771" s="350"/>
      <c r="AV771" s="350"/>
      <c r="AW771" s="350"/>
      <c r="AX771" s="350"/>
      <c r="AY771" s="350"/>
      <c r="AZ771" s="350"/>
      <c r="BA771" s="350"/>
      <c r="BB771" s="350"/>
      <c r="BC771" s="350"/>
    </row>
    <row r="772" spans="1:55" s="37" customFormat="1" x14ac:dyDescent="0.4">
      <c r="A772" s="47"/>
      <c r="B772" s="920"/>
      <c r="C772" s="920"/>
      <c r="D772" s="225"/>
      <c r="F772" s="350"/>
      <c r="G772" s="350"/>
      <c r="H772" s="221"/>
      <c r="I772" s="350"/>
      <c r="J772" s="350"/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50"/>
      <c r="AC772" s="350"/>
      <c r="AD772" s="350"/>
      <c r="AE772" s="350"/>
      <c r="AF772" s="664"/>
      <c r="AJ772" s="350"/>
      <c r="AK772" s="350"/>
      <c r="AL772" s="350"/>
      <c r="AM772" s="350"/>
      <c r="AN772" s="350"/>
      <c r="AO772" s="350"/>
      <c r="AP772" s="350"/>
      <c r="AQ772" s="350"/>
      <c r="AR772" s="350"/>
      <c r="AS772" s="350"/>
      <c r="AT772" s="350"/>
      <c r="AU772" s="350"/>
      <c r="AV772" s="350"/>
      <c r="AW772" s="350"/>
      <c r="AX772" s="350"/>
      <c r="AY772" s="350"/>
      <c r="AZ772" s="350"/>
      <c r="BA772" s="350"/>
      <c r="BB772" s="350"/>
      <c r="BC772" s="350"/>
    </row>
    <row r="773" spans="1:55" s="37" customFormat="1" x14ac:dyDescent="0.4">
      <c r="A773" s="47"/>
      <c r="B773" s="920"/>
      <c r="C773" s="920"/>
      <c r="D773" s="225"/>
      <c r="F773" s="350"/>
      <c r="G773" s="350"/>
      <c r="H773" s="221"/>
      <c r="I773" s="350"/>
      <c r="J773" s="350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350"/>
      <c r="Z773" s="350"/>
      <c r="AA773" s="350"/>
      <c r="AB773" s="350"/>
      <c r="AC773" s="350"/>
      <c r="AD773" s="350"/>
      <c r="AE773" s="350"/>
      <c r="AF773" s="664"/>
      <c r="AJ773" s="350"/>
      <c r="AK773" s="350"/>
      <c r="AL773" s="350"/>
      <c r="AM773" s="350"/>
      <c r="AN773" s="350"/>
      <c r="AO773" s="350"/>
      <c r="AP773" s="350"/>
      <c r="AQ773" s="350"/>
      <c r="AR773" s="350"/>
      <c r="AS773" s="350"/>
      <c r="AT773" s="350"/>
      <c r="AU773" s="350"/>
      <c r="AV773" s="350"/>
      <c r="AW773" s="350"/>
      <c r="AX773" s="350"/>
      <c r="AY773" s="350"/>
      <c r="AZ773" s="350"/>
      <c r="BA773" s="350"/>
      <c r="BB773" s="350"/>
      <c r="BC773" s="350"/>
    </row>
    <row r="774" spans="1:55" s="37" customFormat="1" x14ac:dyDescent="0.4">
      <c r="A774" s="47"/>
      <c r="B774" s="920"/>
      <c r="C774" s="920"/>
      <c r="D774" s="225"/>
      <c r="F774" s="350"/>
      <c r="G774" s="350"/>
      <c r="H774" s="221"/>
      <c r="I774" s="350"/>
      <c r="J774" s="350"/>
      <c r="K774" s="350"/>
      <c r="L774" s="350"/>
      <c r="M774" s="350"/>
      <c r="N774" s="350"/>
      <c r="O774" s="350"/>
      <c r="P774" s="350"/>
      <c r="Q774" s="350"/>
      <c r="R774" s="350"/>
      <c r="S774" s="350"/>
      <c r="T774" s="350"/>
      <c r="U774" s="350"/>
      <c r="V774" s="350"/>
      <c r="W774" s="350"/>
      <c r="X774" s="350"/>
      <c r="Y774" s="350"/>
      <c r="Z774" s="350"/>
      <c r="AA774" s="350"/>
      <c r="AB774" s="350"/>
      <c r="AC774" s="350"/>
      <c r="AD774" s="350"/>
      <c r="AE774" s="350"/>
      <c r="AF774" s="664"/>
      <c r="AJ774" s="350"/>
      <c r="AK774" s="350"/>
      <c r="AL774" s="350"/>
      <c r="AM774" s="350"/>
      <c r="AN774" s="350"/>
      <c r="AO774" s="350"/>
      <c r="AP774" s="350"/>
      <c r="AQ774" s="350"/>
      <c r="AR774" s="350"/>
      <c r="AS774" s="350"/>
      <c r="AT774" s="350"/>
      <c r="AU774" s="350"/>
      <c r="AV774" s="350"/>
      <c r="AW774" s="350"/>
      <c r="AX774" s="350"/>
      <c r="AY774" s="350"/>
      <c r="AZ774" s="350"/>
      <c r="BA774" s="350"/>
      <c r="BB774" s="350"/>
      <c r="BC774" s="350"/>
    </row>
    <row r="775" spans="1:55" s="37" customFormat="1" x14ac:dyDescent="0.4">
      <c r="A775" s="47"/>
      <c r="B775" s="920"/>
      <c r="C775" s="920"/>
      <c r="D775" s="225"/>
      <c r="F775" s="350"/>
      <c r="G775" s="350"/>
      <c r="H775" s="221"/>
      <c r="I775" s="350"/>
      <c r="J775" s="350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/>
      <c r="Z775" s="350"/>
      <c r="AA775" s="350"/>
      <c r="AB775" s="350"/>
      <c r="AC775" s="350"/>
      <c r="AD775" s="350"/>
      <c r="AE775" s="350"/>
      <c r="AF775" s="664"/>
      <c r="AJ775" s="350"/>
      <c r="AK775" s="350"/>
      <c r="AL775" s="350"/>
      <c r="AM775" s="350"/>
      <c r="AN775" s="350"/>
      <c r="AO775" s="350"/>
      <c r="AP775" s="350"/>
      <c r="AQ775" s="350"/>
      <c r="AR775" s="350"/>
      <c r="AS775" s="350"/>
      <c r="AT775" s="350"/>
      <c r="AU775" s="350"/>
      <c r="AV775" s="350"/>
      <c r="AW775" s="350"/>
      <c r="AX775" s="350"/>
      <c r="AY775" s="350"/>
      <c r="AZ775" s="350"/>
      <c r="BA775" s="350"/>
      <c r="BB775" s="350"/>
      <c r="BC775" s="350"/>
    </row>
    <row r="776" spans="1:55" s="37" customFormat="1" x14ac:dyDescent="0.4">
      <c r="A776" s="47"/>
      <c r="B776" s="920"/>
      <c r="C776" s="920"/>
      <c r="D776" s="225"/>
      <c r="F776" s="350"/>
      <c r="G776" s="350"/>
      <c r="H776" s="221"/>
      <c r="I776" s="350"/>
      <c r="J776" s="350"/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50"/>
      <c r="AC776" s="350"/>
      <c r="AD776" s="350"/>
      <c r="AE776" s="350"/>
      <c r="AF776" s="664"/>
      <c r="AJ776" s="350"/>
      <c r="AK776" s="350"/>
      <c r="AL776" s="350"/>
      <c r="AM776" s="350"/>
      <c r="AN776" s="350"/>
      <c r="AO776" s="350"/>
      <c r="AP776" s="350"/>
      <c r="AQ776" s="350"/>
      <c r="AR776" s="350"/>
      <c r="AS776" s="350"/>
      <c r="AT776" s="350"/>
      <c r="AU776" s="350"/>
      <c r="AV776" s="350"/>
      <c r="AW776" s="350"/>
      <c r="AX776" s="350"/>
      <c r="AY776" s="350"/>
      <c r="AZ776" s="350"/>
      <c r="BA776" s="350"/>
      <c r="BB776" s="350"/>
      <c r="BC776" s="350"/>
    </row>
    <row r="777" spans="1:55" s="37" customFormat="1" x14ac:dyDescent="0.4">
      <c r="A777" s="47"/>
      <c r="B777" s="920"/>
      <c r="C777" s="920"/>
      <c r="D777" s="225"/>
      <c r="F777" s="350"/>
      <c r="G777" s="350"/>
      <c r="H777" s="221"/>
      <c r="I777" s="350"/>
      <c r="J777" s="350"/>
      <c r="K777" s="350"/>
      <c r="L777" s="350"/>
      <c r="M777" s="350"/>
      <c r="N777" s="350"/>
      <c r="O777" s="350"/>
      <c r="P777" s="350"/>
      <c r="Q777" s="350"/>
      <c r="R777" s="350"/>
      <c r="S777" s="350"/>
      <c r="T777" s="350"/>
      <c r="U777" s="350"/>
      <c r="V777" s="350"/>
      <c r="W777" s="350"/>
      <c r="X777" s="350"/>
      <c r="Y777" s="350"/>
      <c r="Z777" s="350"/>
      <c r="AA777" s="350"/>
      <c r="AB777" s="350"/>
      <c r="AC777" s="350"/>
      <c r="AD777" s="350"/>
      <c r="AE777" s="350"/>
      <c r="AF777" s="664"/>
      <c r="AJ777" s="350"/>
      <c r="AK777" s="350"/>
      <c r="AL777" s="350"/>
      <c r="AM777" s="350"/>
      <c r="AN777" s="350"/>
      <c r="AO777" s="350"/>
      <c r="AP777" s="350"/>
      <c r="AQ777" s="350"/>
      <c r="AR777" s="350"/>
      <c r="AS777" s="350"/>
      <c r="AT777" s="350"/>
      <c r="AU777" s="350"/>
      <c r="AV777" s="350"/>
      <c r="AW777" s="350"/>
      <c r="AX777" s="350"/>
      <c r="AY777" s="350"/>
      <c r="AZ777" s="350"/>
      <c r="BA777" s="350"/>
      <c r="BB777" s="350"/>
      <c r="BC777" s="350"/>
    </row>
    <row r="778" spans="1:55" s="37" customFormat="1" x14ac:dyDescent="0.4">
      <c r="A778" s="47"/>
      <c r="B778" s="920"/>
      <c r="C778" s="920"/>
      <c r="D778" s="225"/>
      <c r="F778" s="350"/>
      <c r="G778" s="350"/>
      <c r="H778" s="221"/>
      <c r="I778" s="350"/>
      <c r="J778" s="350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/>
      <c r="Z778" s="350"/>
      <c r="AA778" s="350"/>
      <c r="AB778" s="350"/>
      <c r="AC778" s="350"/>
      <c r="AD778" s="350"/>
      <c r="AE778" s="350"/>
      <c r="AF778" s="664"/>
      <c r="AJ778" s="350"/>
      <c r="AK778" s="350"/>
      <c r="AL778" s="350"/>
      <c r="AM778" s="350"/>
      <c r="AN778" s="350"/>
      <c r="AO778" s="350"/>
      <c r="AP778" s="350"/>
      <c r="AQ778" s="350"/>
      <c r="AR778" s="350"/>
      <c r="AS778" s="350"/>
      <c r="AT778" s="350"/>
      <c r="AU778" s="350"/>
      <c r="AV778" s="350"/>
      <c r="AW778" s="350"/>
      <c r="AX778" s="350"/>
      <c r="AY778" s="350"/>
      <c r="AZ778" s="350"/>
      <c r="BA778" s="350"/>
      <c r="BB778" s="350"/>
      <c r="BC778" s="350"/>
    </row>
    <row r="779" spans="1:55" s="37" customFormat="1" x14ac:dyDescent="0.4">
      <c r="A779" s="47"/>
      <c r="B779" s="920"/>
      <c r="C779" s="920"/>
      <c r="D779" s="225"/>
      <c r="F779" s="350"/>
      <c r="G779" s="350"/>
      <c r="H779" s="221"/>
      <c r="I779" s="350"/>
      <c r="J779" s="350"/>
      <c r="K779" s="350"/>
      <c r="L779" s="350"/>
      <c r="M779" s="350"/>
      <c r="N779" s="350"/>
      <c r="O779" s="350"/>
      <c r="P779" s="350"/>
      <c r="Q779" s="350"/>
      <c r="R779" s="350"/>
      <c r="S779" s="350"/>
      <c r="T779" s="350"/>
      <c r="U779" s="350"/>
      <c r="V779" s="350"/>
      <c r="W779" s="350"/>
      <c r="X779" s="350"/>
      <c r="Y779" s="350"/>
      <c r="Z779" s="350"/>
      <c r="AA779" s="350"/>
      <c r="AB779" s="350"/>
      <c r="AC779" s="350"/>
      <c r="AD779" s="350"/>
      <c r="AE779" s="350"/>
      <c r="AF779" s="664"/>
      <c r="AJ779" s="350"/>
      <c r="AK779" s="350"/>
      <c r="AL779" s="350"/>
      <c r="AM779" s="350"/>
      <c r="AN779" s="350"/>
      <c r="AO779" s="350"/>
      <c r="AP779" s="350"/>
      <c r="AQ779" s="350"/>
      <c r="AR779" s="350"/>
      <c r="AS779" s="350"/>
      <c r="AT779" s="350"/>
      <c r="AU779" s="350"/>
      <c r="AV779" s="350"/>
      <c r="AW779" s="350"/>
      <c r="AX779" s="350"/>
      <c r="AY779" s="350"/>
      <c r="AZ779" s="350"/>
      <c r="BA779" s="350"/>
      <c r="BB779" s="350"/>
      <c r="BC779" s="350"/>
    </row>
    <row r="780" spans="1:55" s="37" customFormat="1" x14ac:dyDescent="0.4">
      <c r="A780" s="47"/>
      <c r="B780" s="920"/>
      <c r="C780" s="920"/>
      <c r="D780" s="225"/>
      <c r="F780" s="350"/>
      <c r="G780" s="350"/>
      <c r="H780" s="221"/>
      <c r="I780" s="350"/>
      <c r="J780" s="350"/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50"/>
      <c r="AC780" s="350"/>
      <c r="AD780" s="350"/>
      <c r="AE780" s="350"/>
      <c r="AF780" s="664"/>
      <c r="AJ780" s="350"/>
      <c r="AK780" s="350"/>
      <c r="AL780" s="350"/>
      <c r="AM780" s="350"/>
      <c r="AN780" s="350"/>
      <c r="AO780" s="350"/>
      <c r="AP780" s="350"/>
      <c r="AQ780" s="350"/>
      <c r="AR780" s="350"/>
      <c r="AS780" s="350"/>
      <c r="AT780" s="350"/>
      <c r="AU780" s="350"/>
      <c r="AV780" s="350"/>
      <c r="AW780" s="350"/>
      <c r="AX780" s="350"/>
      <c r="AY780" s="350"/>
      <c r="AZ780" s="350"/>
      <c r="BA780" s="350"/>
      <c r="BB780" s="350"/>
      <c r="BC780" s="350"/>
    </row>
    <row r="781" spans="1:55" s="37" customFormat="1" x14ac:dyDescent="0.4">
      <c r="A781" s="47"/>
      <c r="B781" s="920"/>
      <c r="C781" s="920"/>
      <c r="D781" s="225"/>
      <c r="F781" s="350"/>
      <c r="G781" s="350"/>
      <c r="H781" s="221"/>
      <c r="I781" s="350"/>
      <c r="J781" s="350"/>
      <c r="K781" s="350"/>
      <c r="L781" s="350"/>
      <c r="M781" s="350"/>
      <c r="N781" s="350"/>
      <c r="O781" s="350"/>
      <c r="P781" s="350"/>
      <c r="Q781" s="350"/>
      <c r="R781" s="350"/>
      <c r="S781" s="350"/>
      <c r="T781" s="350"/>
      <c r="U781" s="350"/>
      <c r="V781" s="350"/>
      <c r="W781" s="350"/>
      <c r="X781" s="350"/>
      <c r="Y781" s="350"/>
      <c r="Z781" s="350"/>
      <c r="AA781" s="350"/>
      <c r="AB781" s="350"/>
      <c r="AC781" s="350"/>
      <c r="AD781" s="350"/>
      <c r="AE781" s="350"/>
      <c r="AF781" s="664"/>
      <c r="AJ781" s="350"/>
      <c r="AK781" s="350"/>
      <c r="AL781" s="350"/>
      <c r="AM781" s="350"/>
      <c r="AN781" s="350"/>
      <c r="AO781" s="350"/>
      <c r="AP781" s="350"/>
      <c r="AQ781" s="350"/>
      <c r="AR781" s="350"/>
      <c r="AS781" s="350"/>
      <c r="AT781" s="350"/>
      <c r="AU781" s="350"/>
      <c r="AV781" s="350"/>
      <c r="AW781" s="350"/>
      <c r="AX781" s="350"/>
      <c r="AY781" s="350"/>
      <c r="AZ781" s="350"/>
      <c r="BA781" s="350"/>
      <c r="BB781" s="350"/>
      <c r="BC781" s="350"/>
    </row>
    <row r="782" spans="1:55" s="37" customFormat="1" x14ac:dyDescent="0.4">
      <c r="A782" s="47"/>
      <c r="B782" s="920"/>
      <c r="C782" s="920"/>
      <c r="D782" s="225"/>
      <c r="F782" s="350"/>
      <c r="G782" s="350"/>
      <c r="H782" s="221"/>
      <c r="I782" s="350"/>
      <c r="J782" s="350"/>
      <c r="K782" s="350"/>
      <c r="L782" s="350"/>
      <c r="M782" s="350"/>
      <c r="N782" s="350"/>
      <c r="O782" s="350"/>
      <c r="P782" s="350"/>
      <c r="Q782" s="350"/>
      <c r="R782" s="350"/>
      <c r="S782" s="350"/>
      <c r="T782" s="350"/>
      <c r="U782" s="350"/>
      <c r="V782" s="350"/>
      <c r="W782" s="350"/>
      <c r="X782" s="350"/>
      <c r="Y782" s="350"/>
      <c r="Z782" s="350"/>
      <c r="AA782" s="350"/>
      <c r="AB782" s="350"/>
      <c r="AC782" s="350"/>
      <c r="AD782" s="350"/>
      <c r="AE782" s="350"/>
      <c r="AF782" s="664"/>
      <c r="AJ782" s="350"/>
      <c r="AK782" s="350"/>
      <c r="AL782" s="350"/>
      <c r="AM782" s="350"/>
      <c r="AN782" s="350"/>
      <c r="AO782" s="350"/>
      <c r="AP782" s="350"/>
      <c r="AQ782" s="350"/>
      <c r="AR782" s="350"/>
      <c r="AS782" s="350"/>
      <c r="AT782" s="350"/>
      <c r="AU782" s="350"/>
      <c r="AV782" s="350"/>
      <c r="AW782" s="350"/>
      <c r="AX782" s="350"/>
      <c r="AY782" s="350"/>
      <c r="AZ782" s="350"/>
      <c r="BA782" s="350"/>
      <c r="BB782" s="350"/>
      <c r="BC782" s="350"/>
    </row>
    <row r="783" spans="1:55" s="37" customFormat="1" x14ac:dyDescent="0.4">
      <c r="A783" s="47"/>
      <c r="B783" s="920"/>
      <c r="C783" s="920"/>
      <c r="D783" s="225"/>
      <c r="F783" s="350"/>
      <c r="G783" s="350"/>
      <c r="H783" s="221"/>
      <c r="I783" s="350"/>
      <c r="J783" s="350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/>
      <c r="Z783" s="350"/>
      <c r="AA783" s="350"/>
      <c r="AB783" s="350"/>
      <c r="AC783" s="350"/>
      <c r="AD783" s="350"/>
      <c r="AE783" s="350"/>
      <c r="AF783" s="664"/>
      <c r="AJ783" s="350"/>
      <c r="AK783" s="350"/>
      <c r="AL783" s="350"/>
      <c r="AM783" s="350"/>
      <c r="AN783" s="350"/>
      <c r="AO783" s="350"/>
      <c r="AP783" s="350"/>
      <c r="AQ783" s="350"/>
      <c r="AR783" s="350"/>
      <c r="AS783" s="350"/>
      <c r="AT783" s="350"/>
      <c r="AU783" s="350"/>
      <c r="AV783" s="350"/>
      <c r="AW783" s="350"/>
      <c r="AX783" s="350"/>
      <c r="AY783" s="350"/>
      <c r="AZ783" s="350"/>
      <c r="BA783" s="350"/>
      <c r="BB783" s="350"/>
      <c r="BC783" s="350"/>
    </row>
    <row r="784" spans="1:55" s="37" customFormat="1" x14ac:dyDescent="0.4">
      <c r="A784" s="47"/>
      <c r="B784" s="920"/>
      <c r="C784" s="920"/>
      <c r="D784" s="225"/>
      <c r="F784" s="350"/>
      <c r="G784" s="350"/>
      <c r="H784" s="221"/>
      <c r="I784" s="350"/>
      <c r="J784" s="350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50"/>
      <c r="AC784" s="350"/>
      <c r="AD784" s="350"/>
      <c r="AE784" s="350"/>
      <c r="AF784" s="664"/>
      <c r="AJ784" s="350"/>
      <c r="AK784" s="350"/>
      <c r="AL784" s="350"/>
      <c r="AM784" s="350"/>
      <c r="AN784" s="350"/>
      <c r="AO784" s="350"/>
      <c r="AP784" s="350"/>
      <c r="AQ784" s="350"/>
      <c r="AR784" s="350"/>
      <c r="AS784" s="350"/>
      <c r="AT784" s="350"/>
      <c r="AU784" s="350"/>
      <c r="AV784" s="350"/>
      <c r="AW784" s="350"/>
      <c r="AX784" s="350"/>
      <c r="AY784" s="350"/>
      <c r="AZ784" s="350"/>
      <c r="BA784" s="350"/>
      <c r="BB784" s="350"/>
      <c r="BC784" s="350"/>
    </row>
    <row r="785" spans="1:55" s="37" customFormat="1" x14ac:dyDescent="0.4">
      <c r="A785" s="47"/>
      <c r="B785" s="920"/>
      <c r="C785" s="920"/>
      <c r="D785" s="225"/>
      <c r="F785" s="350"/>
      <c r="G785" s="350"/>
      <c r="H785" s="221"/>
      <c r="I785" s="350"/>
      <c r="J785" s="350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  <c r="AA785" s="350"/>
      <c r="AB785" s="350"/>
      <c r="AC785" s="350"/>
      <c r="AD785" s="350"/>
      <c r="AE785" s="350"/>
      <c r="AF785" s="664"/>
      <c r="AJ785" s="350"/>
      <c r="AK785" s="350"/>
      <c r="AL785" s="350"/>
      <c r="AM785" s="350"/>
      <c r="AN785" s="350"/>
      <c r="AO785" s="350"/>
      <c r="AP785" s="350"/>
      <c r="AQ785" s="350"/>
      <c r="AR785" s="350"/>
      <c r="AS785" s="350"/>
      <c r="AT785" s="350"/>
      <c r="AU785" s="350"/>
      <c r="AV785" s="350"/>
      <c r="AW785" s="350"/>
      <c r="AX785" s="350"/>
      <c r="AY785" s="350"/>
      <c r="AZ785" s="350"/>
      <c r="BA785" s="350"/>
      <c r="BB785" s="350"/>
      <c r="BC785" s="350"/>
    </row>
    <row r="786" spans="1:55" s="1081" customFormat="1" ht="27" customHeight="1" x14ac:dyDescent="0.4">
      <c r="A786" s="1080"/>
      <c r="B786" s="1080"/>
      <c r="C786" s="1080"/>
      <c r="E786" s="1081" t="str">
        <f>$E$211</f>
        <v>LOSUNARSPÁ: SVIÐSMYND BYGGÐ Á AÐGERÐUM STJÓRNVALDA</v>
      </c>
      <c r="F786" s="1082"/>
      <c r="G786" s="1082"/>
      <c r="H786" s="1082"/>
      <c r="I786" s="1082"/>
      <c r="J786" s="1082"/>
      <c r="K786" s="1082"/>
      <c r="L786" s="1082"/>
      <c r="M786" s="1082"/>
      <c r="N786" s="1082"/>
      <c r="O786" s="1082"/>
      <c r="P786" s="1082"/>
      <c r="Q786" s="1082"/>
      <c r="R786" s="1082"/>
      <c r="S786" s="1082"/>
      <c r="T786" s="1082"/>
      <c r="U786" s="1082"/>
      <c r="V786" s="1082"/>
      <c r="W786" s="1082"/>
      <c r="X786" s="1082"/>
      <c r="Y786" s="1082"/>
      <c r="Z786" s="1082"/>
      <c r="AA786" s="1082"/>
      <c r="AB786" s="1082"/>
      <c r="AC786" s="1082"/>
      <c r="AD786" s="1082"/>
      <c r="AE786" s="1082"/>
      <c r="AF786" s="1084"/>
      <c r="AI786" s="1081" t="str">
        <f>$AI$211</f>
        <v>EMISSION PROJECTIONS: GOVERNMENT POLICY-BASED SCENARIO</v>
      </c>
      <c r="AJ786" s="1082"/>
      <c r="AK786" s="1082"/>
      <c r="AL786" s="1082"/>
      <c r="AM786" s="1082"/>
      <c r="AN786" s="1082"/>
      <c r="AO786" s="1082"/>
      <c r="AP786" s="1082"/>
      <c r="AQ786" s="1082"/>
      <c r="AR786" s="1082"/>
      <c r="AS786" s="1082"/>
      <c r="AT786" s="1082"/>
      <c r="AU786" s="1082"/>
      <c r="AV786" s="1082"/>
      <c r="AW786" s="1082"/>
      <c r="AX786" s="1082"/>
      <c r="AY786" s="1082"/>
      <c r="AZ786" s="1082"/>
      <c r="BA786" s="1082"/>
      <c r="BB786" s="1082"/>
      <c r="BC786" s="1082"/>
    </row>
    <row r="787" spans="1:55" s="37" customFormat="1" x14ac:dyDescent="0.4">
      <c r="A787" s="47"/>
      <c r="B787" s="920"/>
      <c r="C787" s="920"/>
      <c r="D787" s="225" t="s">
        <v>45</v>
      </c>
      <c r="F787" s="350"/>
      <c r="G787" s="350"/>
      <c r="H787" s="221"/>
      <c r="I787" s="350"/>
      <c r="J787" s="350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350"/>
      <c r="Z787" s="350"/>
      <c r="AA787" s="350"/>
      <c r="AB787" s="350"/>
      <c r="AC787" s="350"/>
      <c r="AD787" s="350"/>
      <c r="AE787" s="350"/>
      <c r="AF787" s="664"/>
      <c r="AJ787" s="350"/>
      <c r="AK787" s="350"/>
      <c r="AL787" s="350"/>
      <c r="AM787" s="350"/>
      <c r="AN787" s="350"/>
      <c r="AO787" s="350"/>
      <c r="AP787" s="350"/>
      <c r="AQ787" s="350"/>
      <c r="AR787" s="350"/>
      <c r="AS787" s="350"/>
      <c r="AT787" s="350"/>
      <c r="AU787" s="350"/>
      <c r="AV787" s="350"/>
      <c r="AW787" s="350"/>
      <c r="AX787" s="350"/>
      <c r="AY787" s="350"/>
      <c r="AZ787" s="350"/>
      <c r="BA787" s="350"/>
      <c r="BB787" s="350"/>
      <c r="BC787" s="350"/>
    </row>
    <row r="788" spans="1:55" s="37" customFormat="1" x14ac:dyDescent="0.4">
      <c r="A788" s="47"/>
      <c r="B788" s="920"/>
      <c r="C788" s="920"/>
      <c r="D788" s="225" t="s">
        <v>45</v>
      </c>
      <c r="F788" s="350"/>
      <c r="G788" s="350"/>
      <c r="H788" s="221"/>
      <c r="I788" s="350"/>
      <c r="J788" s="350"/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50"/>
      <c r="AC788" s="350"/>
      <c r="AD788" s="350"/>
      <c r="AE788" s="350"/>
      <c r="AF788" s="664"/>
      <c r="AJ788" s="350"/>
      <c r="AK788" s="350"/>
      <c r="AL788" s="350"/>
      <c r="AM788" s="350"/>
      <c r="AN788" s="350"/>
      <c r="AO788" s="350"/>
      <c r="AP788" s="350"/>
      <c r="AQ788" s="350"/>
      <c r="AR788" s="350"/>
      <c r="AS788" s="350"/>
      <c r="AT788" s="350"/>
      <c r="AU788" s="350"/>
      <c r="AV788" s="350"/>
      <c r="AW788" s="350"/>
      <c r="AX788" s="350"/>
      <c r="AY788" s="350"/>
      <c r="AZ788" s="350"/>
      <c r="BA788" s="350"/>
      <c r="BB788" s="350"/>
      <c r="BC788" s="350"/>
    </row>
    <row r="789" spans="1:55" s="37" customFormat="1" x14ac:dyDescent="0.4">
      <c r="A789" s="47"/>
      <c r="B789" s="920"/>
      <c r="C789" s="920"/>
      <c r="D789" s="225" t="s">
        <v>45</v>
      </c>
      <c r="F789" s="350"/>
      <c r="G789" s="350"/>
      <c r="H789" s="221"/>
      <c r="I789" s="350"/>
      <c r="J789" s="350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350"/>
      <c r="Z789" s="350"/>
      <c r="AA789" s="350"/>
      <c r="AB789" s="350"/>
      <c r="AC789" s="350"/>
      <c r="AD789" s="350"/>
      <c r="AE789" s="350"/>
      <c r="AF789" s="664"/>
      <c r="AJ789" s="350"/>
      <c r="AK789" s="350"/>
      <c r="AL789" s="350"/>
      <c r="AM789" s="350"/>
      <c r="AN789" s="350"/>
      <c r="AO789" s="350"/>
      <c r="AP789" s="350"/>
      <c r="AQ789" s="350"/>
      <c r="AR789" s="350"/>
      <c r="AS789" s="350"/>
      <c r="AT789" s="350"/>
      <c r="AU789" s="350"/>
      <c r="AV789" s="350"/>
      <c r="AW789" s="350"/>
      <c r="AX789" s="350"/>
      <c r="AY789" s="350"/>
      <c r="AZ789" s="350"/>
      <c r="BA789" s="350"/>
      <c r="BB789" s="350"/>
      <c r="BC789" s="350"/>
    </row>
    <row r="790" spans="1:55" s="37" customFormat="1" x14ac:dyDescent="0.4">
      <c r="A790" s="47"/>
      <c r="B790" s="920"/>
      <c r="C790" s="920"/>
      <c r="D790" s="225" t="s">
        <v>45</v>
      </c>
      <c r="F790" s="350"/>
      <c r="G790" s="350"/>
      <c r="H790" s="221"/>
      <c r="I790" s="350"/>
      <c r="J790" s="350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/>
      <c r="Z790" s="350"/>
      <c r="AA790" s="350"/>
      <c r="AB790" s="350"/>
      <c r="AC790" s="350"/>
      <c r="AD790" s="350"/>
      <c r="AE790" s="350"/>
      <c r="AF790" s="664"/>
      <c r="AJ790" s="350"/>
      <c r="AK790" s="350"/>
      <c r="AL790" s="350"/>
      <c r="AM790" s="350"/>
      <c r="AN790" s="350"/>
      <c r="AO790" s="350"/>
      <c r="AP790" s="350"/>
      <c r="AQ790" s="350"/>
      <c r="AR790" s="350"/>
      <c r="AS790" s="350"/>
      <c r="AT790" s="350"/>
      <c r="AU790" s="350"/>
      <c r="AV790" s="350"/>
      <c r="AW790" s="350"/>
      <c r="AX790" s="350"/>
      <c r="AY790" s="350"/>
      <c r="AZ790" s="350"/>
      <c r="BA790" s="350"/>
      <c r="BB790" s="350"/>
      <c r="BC790" s="350"/>
    </row>
    <row r="791" spans="1:55" s="37" customFormat="1" x14ac:dyDescent="0.4">
      <c r="A791" s="47"/>
      <c r="B791" s="920"/>
      <c r="C791" s="920"/>
      <c r="D791" s="225"/>
      <c r="F791" s="350"/>
      <c r="G791" s="350"/>
      <c r="H791" s="221"/>
      <c r="I791" s="350"/>
      <c r="J791" s="350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350"/>
      <c r="Z791" s="350"/>
      <c r="AA791" s="350"/>
      <c r="AB791" s="350"/>
      <c r="AC791" s="350"/>
      <c r="AD791" s="350"/>
      <c r="AE791" s="350"/>
      <c r="AF791" s="664"/>
      <c r="AJ791" s="350"/>
      <c r="AK791" s="350"/>
      <c r="AL791" s="350"/>
      <c r="AM791" s="350"/>
      <c r="AN791" s="350"/>
      <c r="AO791" s="350"/>
      <c r="AP791" s="350"/>
      <c r="AQ791" s="350"/>
      <c r="AR791" s="350"/>
      <c r="AS791" s="350"/>
      <c r="AT791" s="350"/>
      <c r="AU791" s="350"/>
      <c r="AV791" s="350"/>
      <c r="AW791" s="350"/>
      <c r="AX791" s="350"/>
      <c r="AY791" s="350"/>
      <c r="AZ791" s="350"/>
      <c r="BA791" s="350"/>
      <c r="BB791" s="350"/>
      <c r="BC791" s="350"/>
    </row>
    <row r="792" spans="1:55" s="37" customFormat="1" x14ac:dyDescent="0.4">
      <c r="A792" s="47"/>
      <c r="B792" s="920"/>
      <c r="C792" s="920"/>
      <c r="D792" s="225"/>
      <c r="F792" s="350"/>
      <c r="G792" s="350"/>
      <c r="H792" s="221"/>
      <c r="I792" s="350"/>
      <c r="J792" s="350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0"/>
      <c r="AD792" s="350"/>
      <c r="AE792" s="350"/>
      <c r="AF792" s="664"/>
      <c r="AJ792" s="350"/>
      <c r="AK792" s="350"/>
      <c r="AL792" s="350"/>
      <c r="AM792" s="350"/>
      <c r="AN792" s="350"/>
      <c r="AO792" s="350"/>
      <c r="AP792" s="350"/>
      <c r="AQ792" s="350"/>
      <c r="AR792" s="350"/>
      <c r="AS792" s="350"/>
      <c r="AT792" s="350"/>
      <c r="AU792" s="350"/>
      <c r="AV792" s="350"/>
      <c r="AW792" s="350"/>
      <c r="AX792" s="350"/>
      <c r="AY792" s="350"/>
      <c r="AZ792" s="350"/>
      <c r="BA792" s="350"/>
      <c r="BB792" s="350"/>
      <c r="BC792" s="350"/>
    </row>
    <row r="793" spans="1:55" s="37" customFormat="1" x14ac:dyDescent="0.4">
      <c r="A793" s="47"/>
      <c r="B793" s="920"/>
      <c r="C793" s="920"/>
      <c r="D793" s="225"/>
      <c r="F793" s="350"/>
      <c r="G793" s="350"/>
      <c r="H793" s="221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  <c r="AA793" s="350"/>
      <c r="AB793" s="350"/>
      <c r="AC793" s="350"/>
      <c r="AD793" s="350"/>
      <c r="AE793" s="350"/>
      <c r="AF793" s="664"/>
      <c r="AJ793" s="350"/>
      <c r="AK793" s="350"/>
      <c r="AL793" s="350"/>
      <c r="AM793" s="350"/>
      <c r="AN793" s="350"/>
      <c r="AO793" s="350"/>
      <c r="AP793" s="350"/>
      <c r="AQ793" s="350"/>
      <c r="AR793" s="350"/>
      <c r="AS793" s="350"/>
      <c r="AT793" s="350"/>
      <c r="AU793" s="350"/>
      <c r="AV793" s="350"/>
      <c r="AW793" s="350"/>
      <c r="AX793" s="350"/>
      <c r="AY793" s="350"/>
      <c r="AZ793" s="350"/>
      <c r="BA793" s="350"/>
      <c r="BB793" s="350"/>
      <c r="BC793" s="350"/>
    </row>
    <row r="794" spans="1:55" s="37" customFormat="1" x14ac:dyDescent="0.4">
      <c r="A794" s="47"/>
      <c r="B794" s="920"/>
      <c r="C794" s="920"/>
      <c r="D794" s="225"/>
      <c r="F794" s="350"/>
      <c r="G794" s="350"/>
      <c r="H794" s="221"/>
      <c r="I794" s="350"/>
      <c r="J794" s="350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0"/>
      <c r="AA794" s="350"/>
      <c r="AB794" s="350"/>
      <c r="AC794" s="350"/>
      <c r="AD794" s="350"/>
      <c r="AE794" s="350"/>
      <c r="AF794" s="664"/>
      <c r="AJ794" s="350"/>
      <c r="AK794" s="350"/>
      <c r="AL794" s="350"/>
      <c r="AM794" s="350"/>
      <c r="AN794" s="350"/>
      <c r="AO794" s="350"/>
      <c r="AP794" s="350"/>
      <c r="AQ794" s="350"/>
      <c r="AR794" s="350"/>
      <c r="AS794" s="350"/>
      <c r="AT794" s="350"/>
      <c r="AU794" s="350"/>
      <c r="AV794" s="350"/>
      <c r="AW794" s="350"/>
      <c r="AX794" s="350"/>
      <c r="AY794" s="350"/>
      <c r="AZ794" s="350"/>
      <c r="BA794" s="350"/>
      <c r="BB794" s="350"/>
      <c r="BC794" s="350"/>
    </row>
    <row r="795" spans="1:55" s="37" customFormat="1" x14ac:dyDescent="0.4">
      <c r="A795" s="47"/>
      <c r="B795" s="920"/>
      <c r="C795" s="920"/>
      <c r="D795" s="225"/>
      <c r="F795" s="350"/>
      <c r="G795" s="350"/>
      <c r="H795" s="221"/>
      <c r="I795" s="350"/>
      <c r="J795" s="350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/>
      <c r="Z795" s="350"/>
      <c r="AA795" s="350"/>
      <c r="AB795" s="350"/>
      <c r="AC795" s="350"/>
      <c r="AD795" s="350"/>
      <c r="AE795" s="350"/>
      <c r="AF795" s="664"/>
      <c r="AJ795" s="350"/>
      <c r="AK795" s="350"/>
      <c r="AL795" s="350"/>
      <c r="AM795" s="350"/>
      <c r="AN795" s="350"/>
      <c r="AO795" s="350"/>
      <c r="AP795" s="350"/>
      <c r="AQ795" s="350"/>
      <c r="AR795" s="350"/>
      <c r="AS795" s="350"/>
      <c r="AT795" s="350"/>
      <c r="AU795" s="350"/>
      <c r="AV795" s="350"/>
      <c r="AW795" s="350"/>
      <c r="AX795" s="350"/>
      <c r="AY795" s="350"/>
      <c r="AZ795" s="350"/>
      <c r="BA795" s="350"/>
      <c r="BB795" s="350"/>
      <c r="BC795" s="350"/>
    </row>
    <row r="796" spans="1:55" s="37" customFormat="1" x14ac:dyDescent="0.4">
      <c r="A796" s="47"/>
      <c r="B796" s="920"/>
      <c r="C796" s="920"/>
      <c r="D796" s="225"/>
      <c r="F796" s="350"/>
      <c r="G796" s="350"/>
      <c r="H796" s="221"/>
      <c r="I796" s="350"/>
      <c r="J796" s="350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50"/>
      <c r="AC796" s="350"/>
      <c r="AD796" s="350"/>
      <c r="AE796" s="350"/>
      <c r="AF796" s="664"/>
      <c r="AJ796" s="350"/>
      <c r="AK796" s="350"/>
      <c r="AL796" s="350"/>
      <c r="AM796" s="350"/>
      <c r="AN796" s="350"/>
      <c r="AO796" s="350"/>
      <c r="AP796" s="350"/>
      <c r="AQ796" s="350"/>
      <c r="AR796" s="350"/>
      <c r="AS796" s="350"/>
      <c r="AT796" s="350"/>
      <c r="AU796" s="350"/>
      <c r="AV796" s="350"/>
      <c r="AW796" s="350"/>
      <c r="AX796" s="350"/>
      <c r="AY796" s="350"/>
      <c r="AZ796" s="350"/>
      <c r="BA796" s="350"/>
      <c r="BB796" s="350"/>
      <c r="BC796" s="350"/>
    </row>
    <row r="797" spans="1:55" s="37" customFormat="1" x14ac:dyDescent="0.4">
      <c r="A797" s="47"/>
      <c r="B797" s="920"/>
      <c r="C797" s="920"/>
      <c r="D797" s="225"/>
      <c r="F797" s="350"/>
      <c r="G797" s="350"/>
      <c r="H797" s="221"/>
      <c r="I797" s="350"/>
      <c r="J797" s="350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/>
      <c r="Z797" s="350"/>
      <c r="AA797" s="350"/>
      <c r="AB797" s="350"/>
      <c r="AC797" s="350"/>
      <c r="AD797" s="350"/>
      <c r="AE797" s="350"/>
      <c r="AF797" s="664"/>
      <c r="AJ797" s="350"/>
      <c r="AK797" s="350"/>
      <c r="AL797" s="350"/>
      <c r="AM797" s="350"/>
      <c r="AN797" s="350"/>
      <c r="AO797" s="350"/>
      <c r="AP797" s="350"/>
      <c r="AQ797" s="350"/>
      <c r="AR797" s="350"/>
      <c r="AS797" s="350"/>
      <c r="AT797" s="350"/>
      <c r="AU797" s="350"/>
      <c r="AV797" s="350"/>
      <c r="AW797" s="350"/>
      <c r="AX797" s="350"/>
      <c r="AY797" s="350"/>
      <c r="AZ797" s="350"/>
      <c r="BA797" s="350"/>
      <c r="BB797" s="350"/>
      <c r="BC797" s="350"/>
    </row>
    <row r="798" spans="1:55" s="37" customFormat="1" x14ac:dyDescent="0.4">
      <c r="A798" s="47"/>
      <c r="B798" s="920"/>
      <c r="C798" s="920"/>
      <c r="D798" s="225"/>
      <c r="F798" s="350"/>
      <c r="G798" s="350"/>
      <c r="H798" s="221"/>
      <c r="I798" s="350"/>
      <c r="J798" s="350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350"/>
      <c r="Z798" s="350"/>
      <c r="AA798" s="350"/>
      <c r="AB798" s="350"/>
      <c r="AC798" s="350"/>
      <c r="AD798" s="350"/>
      <c r="AE798" s="350"/>
      <c r="AF798" s="664"/>
      <c r="AJ798" s="350"/>
      <c r="AK798" s="350"/>
      <c r="AL798" s="350"/>
      <c r="AM798" s="350"/>
      <c r="AN798" s="350"/>
      <c r="AO798" s="350"/>
      <c r="AP798" s="350"/>
      <c r="AQ798" s="350"/>
      <c r="AR798" s="350"/>
      <c r="AS798" s="350"/>
      <c r="AT798" s="350"/>
      <c r="AU798" s="350"/>
      <c r="AV798" s="350"/>
      <c r="AW798" s="350"/>
      <c r="AX798" s="350"/>
      <c r="AY798" s="350"/>
      <c r="AZ798" s="350"/>
      <c r="BA798" s="350"/>
      <c r="BB798" s="350"/>
      <c r="BC798" s="350"/>
    </row>
    <row r="799" spans="1:55" s="37" customFormat="1" x14ac:dyDescent="0.4">
      <c r="A799" s="47"/>
      <c r="B799" s="920"/>
      <c r="C799" s="920"/>
      <c r="D799" s="225"/>
      <c r="F799" s="350"/>
      <c r="G799" s="350"/>
      <c r="H799" s="221"/>
      <c r="I799" s="350"/>
      <c r="J799" s="350"/>
      <c r="K799" s="350"/>
      <c r="L799" s="350"/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  <c r="AA799" s="350"/>
      <c r="AB799" s="350"/>
      <c r="AC799" s="350"/>
      <c r="AD799" s="350"/>
      <c r="AE799" s="350"/>
      <c r="AF799" s="664"/>
      <c r="AJ799" s="350"/>
      <c r="AK799" s="350"/>
      <c r="AL799" s="350"/>
      <c r="AM799" s="350"/>
      <c r="AN799" s="350"/>
      <c r="AO799" s="350"/>
      <c r="AP799" s="350"/>
      <c r="AQ799" s="350"/>
      <c r="AR799" s="350"/>
      <c r="AS799" s="350"/>
      <c r="AT799" s="350"/>
      <c r="AU799" s="350"/>
      <c r="AV799" s="350"/>
      <c r="AW799" s="350"/>
      <c r="AX799" s="350"/>
      <c r="AY799" s="350"/>
      <c r="AZ799" s="350"/>
      <c r="BA799" s="350"/>
      <c r="BB799" s="350"/>
      <c r="BC799" s="350"/>
    </row>
    <row r="800" spans="1:55" s="37" customFormat="1" x14ac:dyDescent="0.4">
      <c r="A800" s="47"/>
      <c r="B800" s="920"/>
      <c r="C800" s="920"/>
      <c r="D800" s="225"/>
      <c r="F800" s="350"/>
      <c r="G800" s="350"/>
      <c r="H800" s="221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0"/>
      <c r="AD800" s="350"/>
      <c r="AE800" s="350"/>
      <c r="AF800" s="664"/>
      <c r="AJ800" s="350"/>
      <c r="AK800" s="350"/>
      <c r="AL800" s="350"/>
      <c r="AM800" s="350"/>
      <c r="AN800" s="350"/>
      <c r="AO800" s="350"/>
      <c r="AP800" s="350"/>
      <c r="AQ800" s="350"/>
      <c r="AR800" s="350"/>
      <c r="AS800" s="350"/>
      <c r="AT800" s="350"/>
      <c r="AU800" s="350"/>
      <c r="AV800" s="350"/>
      <c r="AW800" s="350"/>
      <c r="AX800" s="350"/>
      <c r="AY800" s="350"/>
      <c r="AZ800" s="350"/>
      <c r="BA800" s="350"/>
      <c r="BB800" s="350"/>
      <c r="BC800" s="350"/>
    </row>
    <row r="801" spans="1:55" s="37" customFormat="1" x14ac:dyDescent="0.4">
      <c r="A801" s="47"/>
      <c r="B801" s="920"/>
      <c r="C801" s="920"/>
      <c r="D801" s="225"/>
      <c r="F801" s="350"/>
      <c r="G801" s="350"/>
      <c r="H801" s="221"/>
      <c r="I801" s="350"/>
      <c r="J801" s="350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350"/>
      <c r="Z801" s="350"/>
      <c r="AA801" s="350"/>
      <c r="AB801" s="350"/>
      <c r="AC801" s="350"/>
      <c r="AD801" s="350"/>
      <c r="AE801" s="350"/>
      <c r="AF801" s="664"/>
      <c r="AJ801" s="350"/>
      <c r="AK801" s="350"/>
      <c r="AL801" s="350"/>
      <c r="AM801" s="350"/>
      <c r="AN801" s="350"/>
      <c r="AO801" s="350"/>
      <c r="AP801" s="350"/>
      <c r="AQ801" s="350"/>
      <c r="AR801" s="350"/>
      <c r="AS801" s="350"/>
      <c r="AT801" s="350"/>
      <c r="AU801" s="350"/>
      <c r="AV801" s="350"/>
      <c r="AW801" s="350"/>
      <c r="AX801" s="350"/>
      <c r="AY801" s="350"/>
      <c r="AZ801" s="350"/>
      <c r="BA801" s="350"/>
      <c r="BB801" s="350"/>
      <c r="BC801" s="350"/>
    </row>
    <row r="802" spans="1:55" s="37" customFormat="1" x14ac:dyDescent="0.4">
      <c r="A802" s="47"/>
      <c r="B802" s="920"/>
      <c r="C802" s="920"/>
      <c r="D802" s="225"/>
      <c r="F802" s="350"/>
      <c r="G802" s="350"/>
      <c r="H802" s="221"/>
      <c r="I802" s="350"/>
      <c r="J802" s="350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350"/>
      <c r="Z802" s="350"/>
      <c r="AA802" s="350"/>
      <c r="AB802" s="350"/>
      <c r="AC802" s="350"/>
      <c r="AD802" s="350"/>
      <c r="AE802" s="350"/>
      <c r="AF802" s="664"/>
      <c r="AJ802" s="350"/>
      <c r="AK802" s="350"/>
      <c r="AL802" s="350"/>
      <c r="AM802" s="350"/>
      <c r="AN802" s="350"/>
      <c r="AO802" s="350"/>
      <c r="AP802" s="350"/>
      <c r="AQ802" s="350"/>
      <c r="AR802" s="350"/>
      <c r="AS802" s="350"/>
      <c r="AT802" s="350"/>
      <c r="AU802" s="350"/>
      <c r="AV802" s="350"/>
      <c r="AW802" s="350"/>
      <c r="AX802" s="350"/>
      <c r="AY802" s="350"/>
      <c r="AZ802" s="350"/>
      <c r="BA802" s="350"/>
      <c r="BB802" s="350"/>
      <c r="BC802" s="350"/>
    </row>
    <row r="803" spans="1:55" s="37" customFormat="1" x14ac:dyDescent="0.4">
      <c r="A803" s="47"/>
      <c r="B803" s="920"/>
      <c r="C803" s="920"/>
      <c r="D803" s="225"/>
      <c r="F803" s="350"/>
      <c r="G803" s="350"/>
      <c r="H803" s="221"/>
      <c r="I803" s="350"/>
      <c r="J803" s="350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350"/>
      <c r="Z803" s="350"/>
      <c r="AA803" s="350"/>
      <c r="AB803" s="350"/>
      <c r="AC803" s="350"/>
      <c r="AD803" s="350"/>
      <c r="AE803" s="350"/>
      <c r="AF803" s="664"/>
      <c r="AJ803" s="350"/>
      <c r="AK803" s="350"/>
      <c r="AL803" s="350"/>
      <c r="AM803" s="350"/>
      <c r="AN803" s="350"/>
      <c r="AO803" s="350"/>
      <c r="AP803" s="350"/>
      <c r="AQ803" s="350"/>
      <c r="AR803" s="350"/>
      <c r="AS803" s="350"/>
      <c r="AT803" s="350"/>
      <c r="AU803" s="350"/>
      <c r="AV803" s="350"/>
      <c r="AW803" s="350"/>
      <c r="AX803" s="350"/>
      <c r="AY803" s="350"/>
      <c r="AZ803" s="350"/>
      <c r="BA803" s="350"/>
      <c r="BB803" s="350"/>
      <c r="BC803" s="350"/>
    </row>
    <row r="804" spans="1:55" s="37" customFormat="1" x14ac:dyDescent="0.4">
      <c r="A804" s="47"/>
      <c r="B804" s="920"/>
      <c r="C804" s="920"/>
      <c r="D804" s="225"/>
      <c r="F804" s="350"/>
      <c r="G804" s="350"/>
      <c r="H804" s="221"/>
      <c r="I804" s="350"/>
      <c r="J804" s="350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50"/>
      <c r="AC804" s="350"/>
      <c r="AD804" s="350"/>
      <c r="AE804" s="350"/>
      <c r="AF804" s="664"/>
      <c r="AJ804" s="350"/>
      <c r="AK804" s="350"/>
      <c r="AL804" s="350"/>
      <c r="AM804" s="350"/>
      <c r="AN804" s="350"/>
      <c r="AO804" s="350"/>
      <c r="AP804" s="350"/>
      <c r="AQ804" s="350"/>
      <c r="AR804" s="350"/>
      <c r="AS804" s="350"/>
      <c r="AT804" s="350"/>
      <c r="AU804" s="350"/>
      <c r="AV804" s="350"/>
      <c r="AW804" s="350"/>
      <c r="AX804" s="350"/>
      <c r="AY804" s="350"/>
      <c r="AZ804" s="350"/>
      <c r="BA804" s="350"/>
      <c r="BB804" s="350"/>
      <c r="BC804" s="350"/>
    </row>
    <row r="805" spans="1:55" s="37" customFormat="1" x14ac:dyDescent="0.4">
      <c r="A805" s="47"/>
      <c r="B805" s="920"/>
      <c r="C805" s="920"/>
      <c r="D805" s="225"/>
      <c r="F805" s="350"/>
      <c r="G805" s="350"/>
      <c r="H805" s="221"/>
      <c r="I805" s="350"/>
      <c r="J805" s="350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350"/>
      <c r="Z805" s="350"/>
      <c r="AA805" s="350"/>
      <c r="AB805" s="350"/>
      <c r="AC805" s="350"/>
      <c r="AD805" s="350"/>
      <c r="AE805" s="350"/>
      <c r="AF805" s="664"/>
      <c r="AJ805" s="350"/>
      <c r="AK805" s="350"/>
      <c r="AL805" s="350"/>
      <c r="AM805" s="350"/>
      <c r="AN805" s="350"/>
      <c r="AO805" s="350"/>
      <c r="AP805" s="350"/>
      <c r="AQ805" s="350"/>
      <c r="AR805" s="350"/>
      <c r="AS805" s="350"/>
      <c r="AT805" s="350"/>
      <c r="AU805" s="350"/>
      <c r="AV805" s="350"/>
      <c r="AW805" s="350"/>
      <c r="AX805" s="350"/>
      <c r="AY805" s="350"/>
      <c r="AZ805" s="350"/>
      <c r="BA805" s="350"/>
      <c r="BB805" s="350"/>
      <c r="BC805" s="350"/>
    </row>
    <row r="806" spans="1:55" s="37" customFormat="1" x14ac:dyDescent="0.4">
      <c r="A806" s="47"/>
      <c r="B806" s="920"/>
      <c r="C806" s="920"/>
      <c r="D806" s="225"/>
      <c r="F806" s="350"/>
      <c r="G806" s="350"/>
      <c r="H806" s="221"/>
      <c r="I806" s="350"/>
      <c r="J806" s="350"/>
      <c r="K806" s="350"/>
      <c r="L806" s="350"/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  <c r="AA806" s="350"/>
      <c r="AB806" s="350"/>
      <c r="AC806" s="350"/>
      <c r="AD806" s="350"/>
      <c r="AE806" s="350"/>
      <c r="AF806" s="664"/>
      <c r="AJ806" s="350"/>
      <c r="AK806" s="350"/>
      <c r="AL806" s="350"/>
      <c r="AM806" s="350"/>
      <c r="AN806" s="350"/>
      <c r="AO806" s="350"/>
      <c r="AP806" s="350"/>
      <c r="AQ806" s="350"/>
      <c r="AR806" s="350"/>
      <c r="AS806" s="350"/>
      <c r="AT806" s="350"/>
      <c r="AU806" s="350"/>
      <c r="AV806" s="350"/>
      <c r="AW806" s="350"/>
      <c r="AX806" s="350"/>
      <c r="AY806" s="350"/>
      <c r="AZ806" s="350"/>
      <c r="BA806" s="350"/>
      <c r="BB806" s="350"/>
      <c r="BC806" s="350"/>
    </row>
    <row r="807" spans="1:55" s="37" customFormat="1" x14ac:dyDescent="0.4">
      <c r="A807" s="47"/>
      <c r="B807" s="920"/>
      <c r="C807" s="920"/>
      <c r="D807" s="225"/>
      <c r="F807" s="350"/>
      <c r="G807" s="350"/>
      <c r="H807" s="221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  <c r="AA807" s="350"/>
      <c r="AB807" s="350"/>
      <c r="AC807" s="350"/>
      <c r="AD807" s="350"/>
      <c r="AE807" s="350"/>
      <c r="AF807" s="664"/>
      <c r="AJ807" s="350"/>
      <c r="AK807" s="350"/>
      <c r="AL807" s="350"/>
      <c r="AM807" s="350"/>
      <c r="AN807" s="350"/>
      <c r="AO807" s="350"/>
      <c r="AP807" s="350"/>
      <c r="AQ807" s="350"/>
      <c r="AR807" s="350"/>
      <c r="AS807" s="350"/>
      <c r="AT807" s="350"/>
      <c r="AU807" s="350"/>
      <c r="AV807" s="350"/>
      <c r="AW807" s="350"/>
      <c r="AX807" s="350"/>
      <c r="AY807" s="350"/>
      <c r="AZ807" s="350"/>
      <c r="BA807" s="350"/>
      <c r="BB807" s="350"/>
      <c r="BC807" s="350"/>
    </row>
    <row r="808" spans="1:55" s="37" customFormat="1" x14ac:dyDescent="0.4">
      <c r="A808" s="47"/>
      <c r="B808" s="920"/>
      <c r="C808" s="920"/>
      <c r="D808" s="225"/>
      <c r="F808" s="350"/>
      <c r="G808" s="350"/>
      <c r="H808" s="221"/>
      <c r="I808" s="350"/>
      <c r="J808" s="350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  <c r="AA808" s="350"/>
      <c r="AB808" s="350"/>
      <c r="AC808" s="350"/>
      <c r="AD808" s="350"/>
      <c r="AE808" s="350"/>
      <c r="AF808" s="664"/>
      <c r="AJ808" s="350"/>
      <c r="AK808" s="350"/>
      <c r="AL808" s="350"/>
      <c r="AM808" s="350"/>
      <c r="AN808" s="350"/>
      <c r="AO808" s="350"/>
      <c r="AP808" s="350"/>
      <c r="AQ808" s="350"/>
      <c r="AR808" s="350"/>
      <c r="AS808" s="350"/>
      <c r="AT808" s="350"/>
      <c r="AU808" s="350"/>
      <c r="AV808" s="350"/>
      <c r="AW808" s="350"/>
      <c r="AX808" s="350"/>
      <c r="AY808" s="350"/>
      <c r="AZ808" s="350"/>
      <c r="BA808" s="350"/>
      <c r="BB808" s="350"/>
      <c r="BC808" s="350"/>
    </row>
    <row r="809" spans="1:55" s="37" customFormat="1" x14ac:dyDescent="0.4">
      <c r="A809" s="47"/>
      <c r="B809" s="920"/>
      <c r="C809" s="920"/>
      <c r="D809" s="225"/>
      <c r="F809" s="350"/>
      <c r="G809" s="350"/>
      <c r="H809" s="221"/>
      <c r="I809" s="350"/>
      <c r="J809" s="350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/>
      <c r="Z809" s="350"/>
      <c r="AA809" s="350"/>
      <c r="AB809" s="350"/>
      <c r="AC809" s="350"/>
      <c r="AD809" s="350"/>
      <c r="AE809" s="350"/>
      <c r="AF809" s="664"/>
      <c r="AJ809" s="350"/>
      <c r="AK809" s="350"/>
      <c r="AL809" s="350"/>
      <c r="AM809" s="350"/>
      <c r="AN809" s="350"/>
      <c r="AO809" s="350"/>
      <c r="AP809" s="350"/>
      <c r="AQ809" s="350"/>
      <c r="AR809" s="350"/>
      <c r="AS809" s="350"/>
      <c r="AT809" s="350"/>
      <c r="AU809" s="350"/>
      <c r="AV809" s="350"/>
      <c r="AW809" s="350"/>
      <c r="AX809" s="350"/>
      <c r="AY809" s="350"/>
      <c r="AZ809" s="350"/>
      <c r="BA809" s="350"/>
      <c r="BB809" s="350"/>
      <c r="BC809" s="350"/>
    </row>
    <row r="810" spans="1:55" s="37" customFormat="1" x14ac:dyDescent="0.4">
      <c r="A810" s="47"/>
      <c r="B810" s="920"/>
      <c r="C810" s="920"/>
      <c r="D810" s="225" t="s">
        <v>45</v>
      </c>
      <c r="F810" s="350"/>
      <c r="G810" s="350"/>
      <c r="H810" s="221"/>
      <c r="I810" s="350"/>
      <c r="J810" s="350"/>
      <c r="K810" s="350"/>
      <c r="L810" s="350"/>
      <c r="M810" s="350"/>
      <c r="N810" s="350"/>
      <c r="O810" s="350"/>
      <c r="P810" s="350"/>
      <c r="Q810" s="350"/>
      <c r="R810" s="350"/>
      <c r="S810" s="350"/>
      <c r="T810" s="350"/>
      <c r="U810" s="350"/>
      <c r="V810" s="350"/>
      <c r="W810" s="350"/>
      <c r="X810" s="350"/>
      <c r="Y810" s="350"/>
      <c r="Z810" s="350"/>
      <c r="AA810" s="350"/>
      <c r="AB810" s="350"/>
      <c r="AC810" s="350"/>
      <c r="AD810" s="350"/>
      <c r="AE810" s="350"/>
      <c r="AF810" s="664"/>
      <c r="AJ810" s="350"/>
      <c r="AK810" s="350"/>
      <c r="AL810" s="350"/>
      <c r="AM810" s="350"/>
      <c r="AN810" s="350"/>
      <c r="AO810" s="350"/>
      <c r="AP810" s="350"/>
      <c r="AQ810" s="350"/>
      <c r="AR810" s="350"/>
      <c r="AS810" s="350"/>
      <c r="AT810" s="350"/>
      <c r="AU810" s="350"/>
      <c r="AV810" s="350"/>
      <c r="AW810" s="350"/>
      <c r="AX810" s="350"/>
      <c r="AY810" s="350"/>
      <c r="AZ810" s="350"/>
      <c r="BA810" s="350"/>
      <c r="BB810" s="350"/>
      <c r="BC810" s="350"/>
    </row>
    <row r="811" spans="1:55" s="37" customFormat="1" x14ac:dyDescent="0.4">
      <c r="A811" s="47"/>
      <c r="B811" s="920"/>
      <c r="C811" s="920"/>
      <c r="D811" s="225"/>
      <c r="F811" s="350"/>
      <c r="G811" s="350"/>
      <c r="H811" s="221"/>
      <c r="I811" s="350"/>
      <c r="J811" s="350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  <c r="Z811" s="350"/>
      <c r="AA811" s="350"/>
      <c r="AB811" s="350"/>
      <c r="AC811" s="350"/>
      <c r="AD811" s="350"/>
      <c r="AE811" s="350"/>
      <c r="AF811" s="664"/>
      <c r="AJ811" s="350"/>
      <c r="AK811" s="350"/>
      <c r="AL811" s="350"/>
      <c r="AM811" s="350"/>
      <c r="AN811" s="350"/>
      <c r="AO811" s="350"/>
      <c r="AP811" s="350"/>
      <c r="AQ811" s="350"/>
      <c r="AR811" s="350"/>
      <c r="AS811" s="350"/>
      <c r="AT811" s="350"/>
      <c r="AU811" s="350"/>
      <c r="AV811" s="350"/>
      <c r="AW811" s="350"/>
      <c r="AX811" s="350"/>
      <c r="AY811" s="350"/>
      <c r="AZ811" s="350"/>
      <c r="BA811" s="350"/>
      <c r="BB811" s="350"/>
      <c r="BC811" s="350"/>
    </row>
    <row r="812" spans="1:55" s="111" customFormat="1" ht="46.5" customHeight="1" x14ac:dyDescent="0.85">
      <c r="A812" s="932"/>
      <c r="B812" s="932"/>
      <c r="C812" s="932"/>
      <c r="E812" s="951" t="s">
        <v>402</v>
      </c>
      <c r="F812" s="165"/>
      <c r="G812" s="165"/>
      <c r="H812" s="166"/>
      <c r="I812" s="165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678"/>
      <c r="AI812" s="111" t="s">
        <v>181</v>
      </c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  <c r="AZ812" s="165"/>
      <c r="BA812" s="165"/>
      <c r="BB812" s="165"/>
      <c r="BC812" s="165"/>
    </row>
    <row r="813" spans="1:55" s="235" customFormat="1" ht="37.5" customHeight="1" x14ac:dyDescent="0.4">
      <c r="A813" s="933"/>
      <c r="B813" s="933"/>
      <c r="C813" s="933"/>
      <c r="D813" s="233"/>
      <c r="E813" s="234" t="s">
        <v>419</v>
      </c>
      <c r="F813" s="613"/>
      <c r="G813" s="613"/>
      <c r="H813" s="615"/>
      <c r="I813" s="613"/>
      <c r="J813" s="613"/>
      <c r="K813" s="613"/>
      <c r="L813" s="613"/>
      <c r="M813" s="613"/>
      <c r="N813" s="613"/>
      <c r="O813" s="613"/>
      <c r="P813" s="613"/>
      <c r="Q813" s="613"/>
      <c r="R813" s="613"/>
      <c r="S813" s="613"/>
      <c r="T813" s="613"/>
      <c r="U813" s="613"/>
      <c r="V813" s="613"/>
      <c r="W813" s="613"/>
      <c r="X813" s="613"/>
      <c r="Y813" s="613"/>
      <c r="Z813" s="613"/>
      <c r="AA813" s="613"/>
      <c r="AB813" s="613"/>
      <c r="AC813" s="613"/>
      <c r="AD813" s="613"/>
      <c r="AE813" s="613"/>
      <c r="AF813" s="679"/>
      <c r="AG813" s="233"/>
      <c r="AH813" s="233"/>
      <c r="AI813" s="234" t="s">
        <v>418</v>
      </c>
      <c r="AJ813" s="654"/>
      <c r="AK813" s="654"/>
      <c r="AL813" s="654"/>
      <c r="AM813" s="654"/>
      <c r="AN813" s="654"/>
      <c r="AO813" s="654"/>
      <c r="AP813" s="654"/>
      <c r="AQ813" s="654"/>
      <c r="AR813" s="654"/>
      <c r="AS813" s="654"/>
      <c r="AT813" s="654"/>
      <c r="AU813" s="654"/>
      <c r="AV813" s="654"/>
      <c r="AW813" s="654"/>
      <c r="AX813" s="654"/>
      <c r="AY813" s="654"/>
      <c r="AZ813" s="654"/>
      <c r="BA813" s="654"/>
      <c r="BB813" s="654"/>
      <c r="BC813" s="654"/>
    </row>
    <row r="814" spans="1:55" s="37" customFormat="1" x14ac:dyDescent="0.4">
      <c r="A814" s="47"/>
      <c r="B814" s="920"/>
      <c r="C814" s="920"/>
      <c r="D814" s="225" t="s">
        <v>45</v>
      </c>
      <c r="F814" s="350"/>
      <c r="G814" s="350"/>
      <c r="H814" s="221"/>
      <c r="I814" s="350"/>
      <c r="J814" s="350"/>
      <c r="K814" s="350"/>
      <c r="L814" s="350"/>
      <c r="M814" s="350"/>
      <c r="N814" s="350"/>
      <c r="O814" s="350"/>
      <c r="P814" s="350"/>
      <c r="Q814" s="350"/>
      <c r="R814" s="350"/>
      <c r="S814" s="350"/>
      <c r="T814" s="350"/>
      <c r="U814" s="350"/>
      <c r="V814" s="350"/>
      <c r="W814" s="350"/>
      <c r="X814" s="350"/>
      <c r="Y814" s="350"/>
      <c r="Z814" s="350"/>
      <c r="AA814" s="350"/>
      <c r="AB814" s="350"/>
      <c r="AC814" s="350"/>
      <c r="AD814" s="350"/>
      <c r="AE814" s="350"/>
      <c r="AF814" s="664"/>
      <c r="AJ814" s="350"/>
      <c r="AK814" s="350"/>
      <c r="AL814" s="350"/>
      <c r="AM814" s="350"/>
      <c r="AN814" s="350"/>
      <c r="AO814" s="350"/>
      <c r="AP814" s="350"/>
      <c r="AQ814" s="350"/>
      <c r="AR814" s="350"/>
      <c r="AS814" s="350"/>
      <c r="AT814" s="350"/>
      <c r="AU814" s="350"/>
      <c r="AV814" s="350"/>
      <c r="AW814" s="350"/>
      <c r="AX814" s="350"/>
      <c r="AY814" s="350"/>
      <c r="AZ814" s="350"/>
      <c r="BA814" s="350"/>
      <c r="BB814" s="350"/>
      <c r="BC814" s="350"/>
    </row>
    <row r="815" spans="1:55" ht="47.4" customHeight="1" x14ac:dyDescent="0.4">
      <c r="D815" s="217"/>
      <c r="E815" s="1228" t="str">
        <f>"STAÐAN ÁRIÐ "&amp;$A$1</f>
        <v>STAÐAN ÁRIÐ 2024</v>
      </c>
      <c r="F815" s="848"/>
      <c r="G815" s="848"/>
      <c r="H815" s="848"/>
      <c r="I815" s="848"/>
      <c r="J815" s="848"/>
      <c r="K815" s="848"/>
      <c r="L815" s="848"/>
      <c r="M815" s="848"/>
      <c r="O815" s="1228" t="s">
        <v>365</v>
      </c>
      <c r="P815" s="1230" t="s">
        <v>374</v>
      </c>
      <c r="Q815" s="1231"/>
      <c r="R815" s="1231"/>
      <c r="S815" s="1231"/>
      <c r="AI815" s="1228" t="str">
        <f>$AI$5</f>
        <v>2024 EMISSIONS</v>
      </c>
      <c r="AJ815" s="848"/>
      <c r="AK815" s="848"/>
      <c r="AL815" s="848"/>
      <c r="AM815" s="848"/>
      <c r="AN815" s="848"/>
      <c r="AO815" s="848"/>
      <c r="AP815" s="848"/>
      <c r="AQ815" s="848"/>
      <c r="AR815" s="350"/>
      <c r="AS815" s="1228" t="str">
        <f>$AS$5</f>
        <v>OUTLOOKS</v>
      </c>
      <c r="AT815" s="1230" t="str">
        <f>$AT$5</f>
        <v>Estimated change in emissions based on
With Existing Measures scenario</v>
      </c>
      <c r="AU815" s="1231"/>
      <c r="AV815" s="1231"/>
      <c r="AW815" s="1231"/>
    </row>
    <row r="816" spans="1:55" s="37" customFormat="1" ht="16.95" customHeight="1" x14ac:dyDescent="0.4">
      <c r="A816" s="47"/>
      <c r="B816" s="920"/>
      <c r="C816" s="920"/>
      <c r="D816" s="225" t="s">
        <v>45</v>
      </c>
      <c r="E816" s="1228"/>
      <c r="F816" s="1232" t="str">
        <f>"Losun "&amp;$A$1</f>
        <v>Losun 2024</v>
      </c>
      <c r="G816" s="1233"/>
      <c r="H816" s="1234" t="str">
        <f>"Breyting frá "&amp;$B$3</f>
        <v>Breyting frá 2023</v>
      </c>
      <c r="I816" s="1233"/>
      <c r="J816" s="1234" t="str">
        <f>"Breyting frá "&amp;$B$2</f>
        <v>Breyting frá 2005</v>
      </c>
      <c r="K816" s="1233"/>
      <c r="L816" s="1234" t="str">
        <f>"Breyting frá "&amp;$B$1</f>
        <v>Breyting frá 1990</v>
      </c>
      <c r="M816" s="1232"/>
      <c r="N816" s="221"/>
      <c r="O816" s="1228"/>
      <c r="P816" s="1234" t="s">
        <v>375</v>
      </c>
      <c r="Q816" s="1233"/>
      <c r="R816" s="1234" t="s">
        <v>376</v>
      </c>
      <c r="S816" s="1232"/>
      <c r="T816" s="350"/>
      <c r="U816" s="350"/>
      <c r="V816" s="350"/>
      <c r="W816" s="350"/>
      <c r="X816" s="350"/>
      <c r="Y816" s="350"/>
      <c r="Z816" s="350"/>
      <c r="AA816" s="350"/>
      <c r="AB816" s="350"/>
      <c r="AC816" s="350"/>
      <c r="AD816" s="350"/>
      <c r="AE816" s="350"/>
      <c r="AF816" s="664"/>
      <c r="AI816" s="1228"/>
      <c r="AJ816" s="1235" t="str">
        <f>$AJ$6</f>
        <v>Emissions in 2023</v>
      </c>
      <c r="AK816" s="1233"/>
      <c r="AL816" s="1234" t="str">
        <f>$AL$6</f>
        <v>Change from 2022</v>
      </c>
      <c r="AM816" s="1233"/>
      <c r="AN816" s="1234" t="str">
        <f>$AN$6</f>
        <v>Change from 2005</v>
      </c>
      <c r="AO816" s="1233"/>
      <c r="AP816" s="1234" t="str">
        <f>$AP$6</f>
        <v>Change from 1990</v>
      </c>
      <c r="AQ816" s="1232"/>
      <c r="AR816" s="350"/>
      <c r="AS816" s="1228"/>
      <c r="AT816" s="1235" t="str">
        <f>$AT$6</f>
        <v>2030 compared to 2005</v>
      </c>
      <c r="AU816" s="1233"/>
      <c r="AV816" s="1234" t="str">
        <f>$AV$6</f>
        <v>2055 compared to 1990</v>
      </c>
      <c r="AW816" s="1232"/>
      <c r="AX816" s="350"/>
      <c r="AY816" s="350"/>
      <c r="AZ816" s="350"/>
      <c r="BA816" s="350"/>
      <c r="BB816" s="350"/>
      <c r="BC816" s="350"/>
    </row>
    <row r="817" spans="1:55" s="37" customFormat="1" ht="17.399999999999999" customHeight="1" thickBot="1" x14ac:dyDescent="0.45">
      <c r="A817" s="47"/>
      <c r="B817" s="920"/>
      <c r="C817" s="920"/>
      <c r="D817" s="225" t="s">
        <v>45</v>
      </c>
      <c r="E817" s="1229"/>
      <c r="F817" s="849" t="s">
        <v>388</v>
      </c>
      <c r="G817" s="850" t="s">
        <v>4</v>
      </c>
      <c r="H817" s="849" t="str">
        <f>$F$7</f>
        <v>Þús. tonn CO₂-íg.</v>
      </c>
      <c r="I817" s="850" t="s">
        <v>4</v>
      </c>
      <c r="J817" s="849" t="str">
        <f>$F$7</f>
        <v>Þús. tonn CO₂-íg.</v>
      </c>
      <c r="K817" s="850" t="s">
        <v>4</v>
      </c>
      <c r="L817" s="849" t="str">
        <f>$F$7</f>
        <v>Þús. tonn CO₂-íg.</v>
      </c>
      <c r="M817" s="849" t="s">
        <v>4</v>
      </c>
      <c r="N817" s="221"/>
      <c r="O817" s="1229"/>
      <c r="P817" s="849" t="str">
        <f>$F$7</f>
        <v>Þús. tonn CO₂-íg.</v>
      </c>
      <c r="Q817" s="850" t="s">
        <v>4</v>
      </c>
      <c r="R817" s="849" t="str">
        <f>$F$7</f>
        <v>Þús. tonn CO₂-íg.</v>
      </c>
      <c r="S817" s="849" t="s">
        <v>4</v>
      </c>
      <c r="T817" s="350"/>
      <c r="U817" s="350"/>
      <c r="V817" s="350"/>
      <c r="W817" s="350"/>
      <c r="X817" s="350"/>
      <c r="Y817" s="350"/>
      <c r="Z817" s="350"/>
      <c r="AA817" s="350"/>
      <c r="AB817" s="350"/>
      <c r="AC817" s="350"/>
      <c r="AD817" s="350"/>
      <c r="AE817" s="350"/>
      <c r="AF817" s="664"/>
      <c r="AI817" s="1229"/>
      <c r="AJ817" s="849" t="str">
        <f>$AJ$7</f>
        <v>Thousand tons CO₂e</v>
      </c>
      <c r="AK817" s="850" t="s">
        <v>4</v>
      </c>
      <c r="AL817" s="849" t="str">
        <f>$AJ$7</f>
        <v>Thousand tons CO₂e</v>
      </c>
      <c r="AM817" s="850" t="s">
        <v>4</v>
      </c>
      <c r="AN817" s="849" t="str">
        <f>$F$7</f>
        <v>Þús. tonn CO₂-íg.</v>
      </c>
      <c r="AO817" s="850" t="s">
        <v>4</v>
      </c>
      <c r="AP817" s="849" t="str">
        <f>$AJ$7</f>
        <v>Thousand tons CO₂e</v>
      </c>
      <c r="AQ817" s="849" t="s">
        <v>4</v>
      </c>
      <c r="AR817" s="350"/>
      <c r="AS817" s="1229"/>
      <c r="AT817" s="849" t="str">
        <f>$AJ$7</f>
        <v>Thousand tons CO₂e</v>
      </c>
      <c r="AU817" s="850" t="s">
        <v>4</v>
      </c>
      <c r="AV817" s="849" t="str">
        <f>$AJ$7</f>
        <v>Thousand tons CO₂e</v>
      </c>
      <c r="AW817" s="849" t="s">
        <v>4</v>
      </c>
      <c r="AX817" s="350"/>
      <c r="AY817" s="350"/>
      <c r="AZ817" s="350"/>
      <c r="BA817" s="350"/>
      <c r="BB817" s="350"/>
      <c r="BC817" s="350"/>
    </row>
    <row r="818" spans="1:55" s="37" customFormat="1" ht="21" customHeight="1" thickTop="1" x14ac:dyDescent="0.4">
      <c r="A818" s="47" t="s">
        <v>81</v>
      </c>
      <c r="B818" s="47" t="s">
        <v>326</v>
      </c>
      <c r="C818" s="47" t="s">
        <v>329</v>
      </c>
      <c r="D818" s="225" t="s">
        <v>45</v>
      </c>
      <c r="E818" s="866" t="str">
        <f>'Talnagögn | Numerical Data'!$D$200</f>
        <v>Alþjóðaflug</v>
      </c>
      <c r="F818" s="876" cm="1">
        <f t="array" ref="F818">INDEX('Talnagögn | Numerical Data'!$1:$1048576,_xlfn.XMATCH($A818,'Talnagögn | Numerical Data'!$A:$A),_xlfn.XMATCH($A$1,'Talnagögn | Numerical Data'!$1:$1))</f>
        <v>1007.0566484977654</v>
      </c>
      <c r="G818" s="867">
        <f>F818/$F$820</f>
        <v>0.7566979818024725</v>
      </c>
      <c r="H818" s="859" cm="1">
        <f t="array" ref="H818">INDEX('Talnagögn | Numerical Data'!$1:$1048576,_xlfn.XMATCH($A818,'Talnagögn | Numerical Data'!$A:$A),_xlfn.XMATCH($A$1,'Talnagögn | Numerical Data'!$1:$1))-INDEX('Talnagögn | Numerical Data'!$1:$1048576,_xlfn.XMATCH($A818,'Talnagögn | Numerical Data'!$A:$A),_xlfn.XMATCH($B$3,'Talnagögn | Numerical Data'!$1:$1))</f>
        <v>39.403889685744957</v>
      </c>
      <c r="I818" s="944" cm="1">
        <f t="array" ref="I818">INDEX('Talnagögn | Numerical Data'!$1:$1048576,_xlfn.XMATCH($A818,'Talnagögn | Numerical Data'!$A:$A),_xlfn.XMATCH($A$1,'Talnagögn | Numerical Data'!$1:$1))/INDEX('Talnagögn | Numerical Data'!$1:$1048576,_xlfn.XMATCH($A818,'Talnagögn | Numerical Data'!$A:$A),_xlfn.XMATCH($B$3,'Talnagögn | Numerical Data'!$1:$1))-1</f>
        <v>4.0721105093650234E-2</v>
      </c>
      <c r="J818" s="859" cm="1">
        <f t="array" ref="J818">INDEX('Talnagögn | Numerical Data'!$1:$1048576,_xlfn.XMATCH($A818,'Talnagögn | Numerical Data'!$A:$A),_xlfn.XMATCH($A$1,'Talnagögn | Numerical Data'!$1:$1))-INDEX('Talnagögn | Numerical Data'!$1:$1048576,_xlfn.XMATCH($A818,'Talnagögn | Numerical Data'!$A:$A),_xlfn.XMATCH($B$2,'Talnagögn | Numerical Data'!$1:$1))</f>
        <v>582.62660031496534</v>
      </c>
      <c r="K818" s="867" cm="1">
        <f t="array" ref="K818">INDEX('Talnagögn | Numerical Data'!$1:$1048576,_xlfn.XMATCH($A818,'Talnagögn | Numerical Data'!$A:$A),_xlfn.XMATCH($A$1,'Talnagögn | Numerical Data'!$1:$1))/INDEX('Talnagögn | Numerical Data'!$1:$1048576,_xlfn.XMATCH($A818,'Talnagögn | Numerical Data'!$A:$A),_xlfn.XMATCH($B$2,'Talnagögn | Numerical Data'!$1:$1))-1</f>
        <v>1.3727270319561136</v>
      </c>
      <c r="L818" s="859" cm="1">
        <f t="array" ref="L818">INDEX('Talnagögn | Numerical Data'!$1:$1048576,_xlfn.XMATCH($A818,'Talnagögn | Numerical Data'!$A:$A),_xlfn.XMATCH($A$1,'Talnagögn | Numerical Data'!$1:$1))-INDEX('Talnagögn | Numerical Data'!$1:$1048576,_xlfn.XMATCH($A818,'Talnagögn | Numerical Data'!$A:$A),_xlfn.XMATCH($B$1,'Talnagögn | Numerical Data'!$1:$1))</f>
        <v>785.94727042109878</v>
      </c>
      <c r="M818" s="858" cm="1">
        <f t="array" ref="M818">INDEX('Talnagögn | Numerical Data'!$1:$1048576,_xlfn.XMATCH($A818,'Talnagögn | Numerical Data'!$A:$A),_xlfn.XMATCH($A$1,'Talnagögn | Numerical Data'!$1:$1))/INDEX('Talnagögn | Numerical Data'!$1:$1048576,_xlfn.XMATCH($A818,'Talnagögn | Numerical Data'!$A:$A),_xlfn.XMATCH($B$1,'Talnagögn | Numerical Data'!$1:$1))-1</f>
        <v>3.5545632539773253</v>
      </c>
      <c r="O818" s="866" t="str">
        <f>'Talnagögn | Numerical Data'!$D$200</f>
        <v>Alþjóðaflug</v>
      </c>
      <c r="P818" s="859" cm="1">
        <f t="array" ref="P818">INDEX('Talnagögn | Numerical Data'!$1:$1048576,_xlfn.XMATCH($B818,'Talnagögn | Numerical Data'!$B:$B),_xlfn.XMATCH($B$4,'Talnagögn | Numerical Data'!$1:$1))-INDEX('Talnagögn | Numerical Data'!$1:$1048576,_xlfn.XMATCH($A818,'Talnagögn | Numerical Data'!$A:$A),_xlfn.XMATCH($B$2,'Talnagögn | Numerical Data'!$1:$1))</f>
        <v>808.30042701720004</v>
      </c>
      <c r="Q818" s="857" cm="1">
        <f t="array" ref="Q818">INDEX('Talnagögn | Numerical Data'!$1:$1048576,_xlfn.XMATCH($B818,'Talnagögn | Numerical Data'!$B:$B),_xlfn.XMATCH($B$4,'Talnagögn | Numerical Data'!$1:$1))/INDEX('Talnagögn | Numerical Data'!$1:$1048576,_xlfn.XMATCH($A818,'Talnagögn | Numerical Data'!$A:$A),_xlfn.XMATCH($B$2,'Talnagögn | Numerical Data'!$1:$1))-1</f>
        <v>1.9044373283134486</v>
      </c>
      <c r="R818" s="859" cm="1">
        <f t="array" ref="R818">INDEX('Talnagögn | Numerical Data'!$1:$1048576,_xlfn.XMATCH($B818,'Talnagögn | Numerical Data'!$B:$B),_xlfn.XMATCH($B$5,'Talnagögn | Numerical Data'!$1:$1))-INDEX('Talnagögn | Numerical Data'!$1:$1048576,_xlfn.XMATCH($A818,'Talnagögn | Numerical Data'!$A:$A),_xlfn.XMATCH($B$1,'Talnagögn | Numerical Data'!$1:$1))</f>
        <v>1178.1032540833332</v>
      </c>
      <c r="S818" s="858" cm="1">
        <f t="array" ref="S818">INDEX('Talnagögn | Numerical Data'!$1:$1048576,_xlfn.XMATCH($B818,'Talnagögn | Numerical Data'!$B:$B),_xlfn.XMATCH($B$5,'Talnagögn | Numerical Data'!$1:$1))/INDEX('Talnagögn | Numerical Data'!$1:$1048576,_xlfn.XMATCH($A818,'Talnagögn | Numerical Data'!$A:$A),_xlfn.XMATCH($B$1,'Talnagögn | Numerical Data'!$1:$1))-1</f>
        <v>5.3281469304067333</v>
      </c>
      <c r="U818" s="860"/>
      <c r="X818" s="860"/>
      <c r="Y818" s="860"/>
      <c r="Z818" s="860"/>
      <c r="AA818" s="860"/>
      <c r="AB818" s="860"/>
      <c r="AF818" s="664"/>
      <c r="AI818" s="856" t="str">
        <f>'Talnagögn | Numerical Data'!$E$200</f>
        <v>International Aviation</v>
      </c>
      <c r="AJ818" s="876" cm="1">
        <f t="array" ref="AJ818">INDEX('Talnagögn | Numerical Data'!$1:$1048576,_xlfn.XMATCH($A818,'Talnagögn | Numerical Data'!$A:$A),_xlfn.XMATCH($A$1,'Talnagögn | Numerical Data'!$1:$1))</f>
        <v>1007.0566484977654</v>
      </c>
      <c r="AK818" s="867">
        <f>AJ818/$F$820</f>
        <v>0.7566979818024725</v>
      </c>
      <c r="AL818" s="859" cm="1">
        <f t="array" ref="AL818">INDEX('Talnagögn | Numerical Data'!$1:$1048576,_xlfn.XMATCH($A818,'Talnagögn | Numerical Data'!$A:$A),_xlfn.XMATCH($A$1,'Talnagögn | Numerical Data'!$1:$1))-INDEX('Talnagögn | Numerical Data'!$1:$1048576,_xlfn.XMATCH($A818,'Talnagögn | Numerical Data'!$A:$A),_xlfn.XMATCH($B$3,'Talnagögn | Numerical Data'!$1:$1))</f>
        <v>39.403889685744957</v>
      </c>
      <c r="AM818" s="944" cm="1">
        <f t="array" ref="AM818">INDEX('Talnagögn | Numerical Data'!$1:$1048576,_xlfn.XMATCH($A818,'Talnagögn | Numerical Data'!$A:$A),_xlfn.XMATCH($A$1,'Talnagögn | Numerical Data'!$1:$1))/INDEX('Talnagögn | Numerical Data'!$1:$1048576,_xlfn.XMATCH($A818,'Talnagögn | Numerical Data'!$A:$A),_xlfn.XMATCH($B$3,'Talnagögn | Numerical Data'!$1:$1))-1</f>
        <v>4.0721105093650234E-2</v>
      </c>
      <c r="AN818" s="859" cm="1">
        <f t="array" ref="AN818">INDEX('Talnagögn | Numerical Data'!$1:$1048576,_xlfn.XMATCH($A818,'Talnagögn | Numerical Data'!$A:$A),_xlfn.XMATCH($A$1,'Talnagögn | Numerical Data'!$1:$1))-INDEX('Talnagögn | Numerical Data'!$1:$1048576,_xlfn.XMATCH($A818,'Talnagögn | Numerical Data'!$A:$A),_xlfn.XMATCH($B$2,'Talnagögn | Numerical Data'!$1:$1))</f>
        <v>582.62660031496534</v>
      </c>
      <c r="AO818" s="867" cm="1">
        <f t="array" ref="AO818">INDEX('Talnagögn | Numerical Data'!$1:$1048576,_xlfn.XMATCH($A818,'Talnagögn | Numerical Data'!$A:$A),_xlfn.XMATCH($A$1,'Talnagögn | Numerical Data'!$1:$1))/INDEX('Talnagögn | Numerical Data'!$1:$1048576,_xlfn.XMATCH($A818,'Talnagögn | Numerical Data'!$A:$A),_xlfn.XMATCH($B$2,'Talnagögn | Numerical Data'!$1:$1))-1</f>
        <v>1.3727270319561136</v>
      </c>
      <c r="AP818" s="859" cm="1">
        <f t="array" ref="AP818">INDEX('Talnagögn | Numerical Data'!$1:$1048576,_xlfn.XMATCH($A818,'Talnagögn | Numerical Data'!$A:$A),_xlfn.XMATCH($A$1,'Talnagögn | Numerical Data'!$1:$1))-INDEX('Talnagögn | Numerical Data'!$1:$1048576,_xlfn.XMATCH($A818,'Talnagögn | Numerical Data'!$A:$A),_xlfn.XMATCH($B$1,'Talnagögn | Numerical Data'!$1:$1))</f>
        <v>785.94727042109878</v>
      </c>
      <c r="AQ818" s="858" cm="1">
        <f t="array" ref="AQ818">INDEX('Talnagögn | Numerical Data'!$1:$1048576,_xlfn.XMATCH($A818,'Talnagögn | Numerical Data'!$A:$A),_xlfn.XMATCH($A$1,'Talnagögn | Numerical Data'!$1:$1))/INDEX('Talnagögn | Numerical Data'!$1:$1048576,_xlfn.XMATCH($A818,'Talnagögn | Numerical Data'!$A:$A),_xlfn.XMATCH($B$1,'Talnagögn | Numerical Data'!$1:$1))-1</f>
        <v>3.5545632539773253</v>
      </c>
      <c r="AR818" s="350"/>
      <c r="AS818" s="856" t="str">
        <f>'Talnagögn | Numerical Data'!$E$200</f>
        <v>International Aviation</v>
      </c>
      <c r="AT818" s="859" cm="1">
        <f t="array" ref="AT818">INDEX('Talnagögn | Numerical Data'!$1:$1048576,_xlfn.XMATCH($B818,'Talnagögn | Numerical Data'!$B:$B),_xlfn.XMATCH($B$4,'Talnagögn | Numerical Data'!$1:$1))-INDEX('Talnagögn | Numerical Data'!$1:$1048576,_xlfn.XMATCH($A818,'Talnagögn | Numerical Data'!$A:$A),_xlfn.XMATCH($B$2,'Talnagögn | Numerical Data'!$1:$1))</f>
        <v>808.30042701720004</v>
      </c>
      <c r="AU818" s="857" cm="1">
        <f t="array" ref="AU818">INDEX('Talnagögn | Numerical Data'!$1:$1048576,_xlfn.XMATCH($B818,'Talnagögn | Numerical Data'!$B:$B),_xlfn.XMATCH($B$4,'Talnagögn | Numerical Data'!$1:$1))/INDEX('Talnagögn | Numerical Data'!$1:$1048576,_xlfn.XMATCH($A818,'Talnagögn | Numerical Data'!$A:$A),_xlfn.XMATCH($B$2,'Talnagögn | Numerical Data'!$1:$1))-1</f>
        <v>1.9044373283134486</v>
      </c>
      <c r="AV818" s="859" cm="1">
        <f t="array" ref="AV818">INDEX('Talnagögn | Numerical Data'!$1:$1048576,_xlfn.XMATCH($B818,'Talnagögn | Numerical Data'!$B:$B),_xlfn.XMATCH($B$5,'Talnagögn | Numerical Data'!$1:$1))-INDEX('Talnagögn | Numerical Data'!$1:$1048576,_xlfn.XMATCH($A818,'Talnagögn | Numerical Data'!$A:$A),_xlfn.XMATCH($B$1,'Talnagögn | Numerical Data'!$1:$1))</f>
        <v>1178.1032540833332</v>
      </c>
      <c r="AW818" s="858" cm="1">
        <f t="array" ref="AW818">INDEX('Talnagögn | Numerical Data'!$1:$1048576,_xlfn.XMATCH($B818,'Talnagögn | Numerical Data'!$B:$B),_xlfn.XMATCH($B$5,'Talnagögn | Numerical Data'!$1:$1))/INDEX('Talnagögn | Numerical Data'!$1:$1048576,_xlfn.XMATCH($A818,'Talnagögn | Numerical Data'!$A:$A),_xlfn.XMATCH($B$1,'Talnagögn | Numerical Data'!$1:$1))-1</f>
        <v>5.3281469304067333</v>
      </c>
      <c r="AY818" s="860"/>
      <c r="BB818" s="860"/>
    </row>
    <row r="819" spans="1:55" s="37" customFormat="1" x14ac:dyDescent="0.4">
      <c r="A819" s="47" t="s">
        <v>82</v>
      </c>
      <c r="B819" s="47" t="s">
        <v>327</v>
      </c>
      <c r="C819" s="47" t="s">
        <v>330</v>
      </c>
      <c r="D819" s="225" t="s">
        <v>45</v>
      </c>
      <c r="E819" s="868" t="str">
        <f>'Talnagögn | Numerical Data'!$D$201</f>
        <v>Alþjóðasiglingar</v>
      </c>
      <c r="F819" s="877" cm="1">
        <f t="array" ref="F819">INDEX('Talnagögn | Numerical Data'!$1:$1048576,_xlfn.XMATCH($A819,'Talnagögn | Numerical Data'!$A:$A),_xlfn.XMATCH($A$1,'Talnagögn | Numerical Data'!$1:$1))</f>
        <v>323.8001434008101</v>
      </c>
      <c r="G819" s="869">
        <f>F819/$F$820</f>
        <v>0.24330201819752734</v>
      </c>
      <c r="H819" s="942" cm="1">
        <f t="array" ref="H819">INDEX('Talnagögn | Numerical Data'!$1:$1048576,_xlfn.XMATCH($A819,'Talnagögn | Numerical Data'!$A:$A),_xlfn.XMATCH($A$1,'Talnagögn | Numerical Data'!$1:$1))-INDEX('Talnagögn | Numerical Data'!$1:$1048576,_xlfn.XMATCH($A819,'Talnagögn | Numerical Data'!$A:$A),_xlfn.XMATCH($B$3,'Talnagögn | Numerical Data'!$1:$1))</f>
        <v>-8.8349008215210461</v>
      </c>
      <c r="I819" s="943" cm="1">
        <f t="array" ref="I819">INDEX('Talnagögn | Numerical Data'!$1:$1048576,_xlfn.XMATCH($A819,'Talnagögn | Numerical Data'!$A:$A),_xlfn.XMATCH($A$1,'Talnagögn | Numerical Data'!$1:$1))/INDEX('Talnagögn | Numerical Data'!$1:$1048576,_xlfn.XMATCH($A819,'Talnagögn | Numerical Data'!$A:$A),_xlfn.XMATCH($B$3,'Talnagögn | Numerical Data'!$1:$1))-1</f>
        <v>-2.6560342859172303E-2</v>
      </c>
      <c r="J819" s="877" cm="1">
        <f t="array" ref="J819">INDEX('Talnagögn | Numerical Data'!$1:$1048576,_xlfn.XMATCH($A819,'Talnagögn | Numerical Data'!$A:$A),_xlfn.XMATCH($A$1,'Talnagögn | Numerical Data'!$1:$1))-INDEX('Talnagögn | Numerical Data'!$1:$1048576,_xlfn.XMATCH($A819,'Talnagögn | Numerical Data'!$A:$A),_xlfn.XMATCH($B$2,'Talnagögn | Numerical Data'!$1:$1))</f>
        <v>322.04732985239883</v>
      </c>
      <c r="K819" s="869" cm="1">
        <f t="array" ref="K819">INDEX('Talnagögn | Numerical Data'!$1:$1048576,_xlfn.XMATCH($A819,'Talnagögn | Numerical Data'!$A:$A),_xlfn.XMATCH($A$1,'Talnagögn | Numerical Data'!$1:$1))/INDEX('Talnagögn | Numerical Data'!$1:$1048576,_xlfn.XMATCH($A819,'Talnagögn | Numerical Data'!$A:$A),_xlfn.XMATCH($B$2,'Talnagögn | Numerical Data'!$1:$1))-1</f>
        <v>183.731652544735</v>
      </c>
      <c r="L819" s="877" cm="1">
        <f t="array" ref="L819">INDEX('Talnagögn | Numerical Data'!$1:$1048576,_xlfn.XMATCH($A819,'Talnagögn | Numerical Data'!$A:$A),_xlfn.XMATCH($A$1,'Talnagögn | Numerical Data'!$1:$1))-INDEX('Talnagögn | Numerical Data'!$1:$1048576,_xlfn.XMATCH($A819,'Talnagögn | Numerical Data'!$A:$A),_xlfn.XMATCH($B$1,'Talnagögn | Numerical Data'!$1:$1))</f>
        <v>295.72121840347268</v>
      </c>
      <c r="M819" s="870" cm="1">
        <f t="array" ref="M819">INDEX('Talnagögn | Numerical Data'!$1:$1048576,_xlfn.XMATCH($A819,'Talnagögn | Numerical Data'!$A:$A),_xlfn.XMATCH($A$1,'Talnagögn | Numerical Data'!$1:$1))/INDEX('Talnagögn | Numerical Data'!$1:$1048576,_xlfn.XMATCH($A819,'Talnagögn | Numerical Data'!$A:$A),_xlfn.XMATCH($B$1,'Talnagögn | Numerical Data'!$1:$1))-1</f>
        <v>10.531785616134329</v>
      </c>
      <c r="O819" s="868" t="str">
        <f>'Talnagögn | Numerical Data'!$D$201</f>
        <v>Alþjóðasiglingar</v>
      </c>
      <c r="P819" s="861" cm="1">
        <f t="array" ref="P819">INDEX('Talnagögn | Numerical Data'!$1:$1048576,_xlfn.XMATCH($B819,'Talnagögn | Numerical Data'!$B:$B),_xlfn.XMATCH($B$4,'Talnagögn | Numerical Data'!$1:$1))-INDEX('Talnagögn | Numerical Data'!$1:$1048576,_xlfn.XMATCH($A819,'Talnagögn | Numerical Data'!$A:$A),_xlfn.XMATCH($B$2,'Talnagögn | Numerical Data'!$1:$1))</f>
        <v>381.87319737559164</v>
      </c>
      <c r="Q819" s="855" cm="1">
        <f t="array" ref="Q819">INDEX('Talnagögn | Numerical Data'!$1:$1048576,_xlfn.XMATCH($B819,'Talnagögn | Numerical Data'!$B:$B),_xlfn.XMATCH($B$4,'Talnagögn | Numerical Data'!$1:$1))/INDEX('Talnagögn | Numerical Data'!$1:$1048576,_xlfn.XMATCH($A819,'Talnagögn | Numerical Data'!$A:$A),_xlfn.XMATCH($B$2,'Talnagögn | Numerical Data'!$1:$1))-1</f>
        <v>217.86298817790555</v>
      </c>
      <c r="R819" s="861" cm="1">
        <f t="array" ref="R819">INDEX('Talnagögn | Numerical Data'!$1:$1048576,_xlfn.XMATCH($B819,'Talnagögn | Numerical Data'!$B:$B),_xlfn.XMATCH($B$5,'Talnagögn | Numerical Data'!$1:$1))-INDEX('Talnagögn | Numerical Data'!$1:$1048576,_xlfn.XMATCH($A819,'Talnagögn | Numerical Data'!$A:$A),_xlfn.XMATCH($B$1,'Talnagögn | Numerical Data'!$1:$1))</f>
        <v>72.413061663419256</v>
      </c>
      <c r="S819" s="973" cm="1">
        <f t="array" ref="S819">INDEX('Talnagögn | Numerical Data'!$1:$1048576,_xlfn.XMATCH($B819,'Talnagögn | Numerical Data'!$B:$B),_xlfn.XMATCH($B$5,'Talnagögn | Numerical Data'!$1:$1))/INDEX('Talnagögn | Numerical Data'!$1:$1048576,_xlfn.XMATCH($A819,'Talnagögn | Numerical Data'!$A:$A),_xlfn.XMATCH($B$1,'Talnagögn | Numerical Data'!$1:$1))-1</f>
        <v>2.5789114672404967</v>
      </c>
      <c r="U819" s="874"/>
      <c r="X819" s="874"/>
      <c r="Y819" s="874"/>
      <c r="Z819" s="874"/>
      <c r="AA819" s="874"/>
      <c r="AB819" s="874"/>
      <c r="AF819" s="680"/>
      <c r="AI819" s="854" t="str">
        <f>'Talnagögn | Numerical Data'!$E$201</f>
        <v>International Navigation</v>
      </c>
      <c r="AJ819" s="877" cm="1">
        <f t="array" ref="AJ819">INDEX('Talnagögn | Numerical Data'!$1:$1048576,_xlfn.XMATCH($A819,'Talnagögn | Numerical Data'!$A:$A),_xlfn.XMATCH($A$1,'Talnagögn | Numerical Data'!$1:$1))</f>
        <v>323.8001434008101</v>
      </c>
      <c r="AK819" s="869">
        <f>AJ819/$F$820</f>
        <v>0.24330201819752734</v>
      </c>
      <c r="AL819" s="942" cm="1">
        <f t="array" ref="AL819">INDEX('Talnagögn | Numerical Data'!$1:$1048576,_xlfn.XMATCH($A819,'Talnagögn | Numerical Data'!$A:$A),_xlfn.XMATCH($A$1,'Talnagögn | Numerical Data'!$1:$1))-INDEX('Talnagögn | Numerical Data'!$1:$1048576,_xlfn.XMATCH($A819,'Talnagögn | Numerical Data'!$A:$A),_xlfn.XMATCH($B$3,'Talnagögn | Numerical Data'!$1:$1))</f>
        <v>-8.8349008215210461</v>
      </c>
      <c r="AM819" s="943" cm="1">
        <f t="array" ref="AM819">INDEX('Talnagögn | Numerical Data'!$1:$1048576,_xlfn.XMATCH($A819,'Talnagögn | Numerical Data'!$A:$A),_xlfn.XMATCH($A$1,'Talnagögn | Numerical Data'!$1:$1))/INDEX('Talnagögn | Numerical Data'!$1:$1048576,_xlfn.XMATCH($A819,'Talnagögn | Numerical Data'!$A:$A),_xlfn.XMATCH($B$3,'Talnagögn | Numerical Data'!$1:$1))-1</f>
        <v>-2.6560342859172303E-2</v>
      </c>
      <c r="AN819" s="877" cm="1">
        <f t="array" ref="AN819">INDEX('Talnagögn | Numerical Data'!$1:$1048576,_xlfn.XMATCH($A819,'Talnagögn | Numerical Data'!$A:$A),_xlfn.XMATCH($A$1,'Talnagögn | Numerical Data'!$1:$1))-INDEX('Talnagögn | Numerical Data'!$1:$1048576,_xlfn.XMATCH($A819,'Talnagögn | Numerical Data'!$A:$A),_xlfn.XMATCH($B$2,'Talnagögn | Numerical Data'!$1:$1))</f>
        <v>322.04732985239883</v>
      </c>
      <c r="AO819" s="869" cm="1">
        <f t="array" ref="AO819">INDEX('Talnagögn | Numerical Data'!$1:$1048576,_xlfn.XMATCH($A819,'Talnagögn | Numerical Data'!$A:$A),_xlfn.XMATCH($A$1,'Talnagögn | Numerical Data'!$1:$1))/INDEX('Talnagögn | Numerical Data'!$1:$1048576,_xlfn.XMATCH($A819,'Talnagögn | Numerical Data'!$A:$A),_xlfn.XMATCH($B$2,'Talnagögn | Numerical Data'!$1:$1))-1</f>
        <v>183.731652544735</v>
      </c>
      <c r="AP819" s="877" cm="1">
        <f t="array" ref="AP819">INDEX('Talnagögn | Numerical Data'!$1:$1048576,_xlfn.XMATCH($A819,'Talnagögn | Numerical Data'!$A:$A),_xlfn.XMATCH($A$1,'Talnagögn | Numerical Data'!$1:$1))-INDEX('Talnagögn | Numerical Data'!$1:$1048576,_xlfn.XMATCH($A819,'Talnagögn | Numerical Data'!$A:$A),_xlfn.XMATCH($B$1,'Talnagögn | Numerical Data'!$1:$1))</f>
        <v>295.72121840347268</v>
      </c>
      <c r="AQ819" s="870" cm="1">
        <f t="array" ref="AQ819">INDEX('Talnagögn | Numerical Data'!$1:$1048576,_xlfn.XMATCH($A819,'Talnagögn | Numerical Data'!$A:$A),_xlfn.XMATCH($A$1,'Talnagögn | Numerical Data'!$1:$1))/INDEX('Talnagögn | Numerical Data'!$1:$1048576,_xlfn.XMATCH($A819,'Talnagögn | Numerical Data'!$A:$A),_xlfn.XMATCH($B$1,'Talnagögn | Numerical Data'!$1:$1))-1</f>
        <v>10.531785616134329</v>
      </c>
      <c r="AR819" s="350"/>
      <c r="AS819" s="854" t="str">
        <f>'Talnagögn | Numerical Data'!$E$201</f>
        <v>International Navigation</v>
      </c>
      <c r="AT819" s="861" cm="1">
        <f t="array" ref="AT819">INDEX('Talnagögn | Numerical Data'!$1:$1048576,_xlfn.XMATCH($B819,'Talnagögn | Numerical Data'!$B:$B),_xlfn.XMATCH($B$4,'Talnagögn | Numerical Data'!$1:$1))-INDEX('Talnagögn | Numerical Data'!$1:$1048576,_xlfn.XMATCH($A819,'Talnagögn | Numerical Data'!$A:$A),_xlfn.XMATCH($B$2,'Talnagögn | Numerical Data'!$1:$1))</f>
        <v>381.87319737559164</v>
      </c>
      <c r="AU819" s="855" cm="1">
        <f t="array" ref="AU819">INDEX('Talnagögn | Numerical Data'!$1:$1048576,_xlfn.XMATCH($B819,'Talnagögn | Numerical Data'!$B:$B),_xlfn.XMATCH($B$4,'Talnagögn | Numerical Data'!$1:$1))/INDEX('Talnagögn | Numerical Data'!$1:$1048576,_xlfn.XMATCH($A819,'Talnagögn | Numerical Data'!$A:$A),_xlfn.XMATCH($B$2,'Talnagögn | Numerical Data'!$1:$1))-1</f>
        <v>217.86298817790555</v>
      </c>
      <c r="AV819" s="861" cm="1">
        <f t="array" ref="AV819">INDEX('Talnagögn | Numerical Data'!$1:$1048576,_xlfn.XMATCH($B819,'Talnagögn | Numerical Data'!$B:$B),_xlfn.XMATCH($B$5,'Talnagögn | Numerical Data'!$1:$1))-INDEX('Talnagögn | Numerical Data'!$1:$1048576,_xlfn.XMATCH($A819,'Talnagögn | Numerical Data'!$A:$A),_xlfn.XMATCH($B$1,'Talnagögn | Numerical Data'!$1:$1))</f>
        <v>72.413061663419256</v>
      </c>
      <c r="AW819" s="973" cm="1">
        <f t="array" ref="AW819">INDEX('Talnagögn | Numerical Data'!$1:$1048576,_xlfn.XMATCH($B819,'Talnagögn | Numerical Data'!$B:$B),_xlfn.XMATCH($B$5,'Talnagögn | Numerical Data'!$1:$1))/INDEX('Talnagögn | Numerical Data'!$1:$1048576,_xlfn.XMATCH($A819,'Talnagögn | Numerical Data'!$A:$A),_xlfn.XMATCH($B$1,'Talnagögn | Numerical Data'!$1:$1))-1</f>
        <v>2.5789114672404967</v>
      </c>
      <c r="AY819" s="874"/>
      <c r="BB819" s="874"/>
    </row>
    <row r="820" spans="1:55" ht="28.5" customHeight="1" x14ac:dyDescent="0.4">
      <c r="A820" s="47" t="s">
        <v>205</v>
      </c>
      <c r="B820" s="47" t="s">
        <v>328</v>
      </c>
      <c r="C820" s="47" t="s">
        <v>331</v>
      </c>
      <c r="D820" s="225" t="s">
        <v>45</v>
      </c>
      <c r="E820" s="871" t="s">
        <v>12</v>
      </c>
      <c r="F820" s="878" cm="1">
        <f t="array" ref="F820">INDEX('Talnagögn | Numerical Data'!$1:$1048576,_xlfn.XMATCH($A820,'Talnagögn | Numerical Data'!$A:$A),_xlfn.XMATCH($A$1,'Talnagögn | Numerical Data'!$1:$1))</f>
        <v>1330.8567918985757</v>
      </c>
      <c r="G820" s="872">
        <f>SUM(G818:G819)</f>
        <v>0.99999999999999978</v>
      </c>
      <c r="H820" s="878" cm="1">
        <f t="array" ref="H820">INDEX('Talnagögn | Numerical Data'!$1:$1048576,_xlfn.XMATCH($A820,'Talnagögn | Numerical Data'!$A:$A),_xlfn.XMATCH($A$1,'Talnagögn | Numerical Data'!$1:$1))-INDEX('Talnagögn | Numerical Data'!$1:$1048576,_xlfn.XMATCH($A820,'Talnagögn | Numerical Data'!$A:$A),_xlfn.XMATCH($B$3,'Talnagögn | Numerical Data'!$1:$1))</f>
        <v>30.568988864224139</v>
      </c>
      <c r="I820" s="945" cm="1">
        <f t="array" ref="I820">INDEX('Talnagögn | Numerical Data'!$1:$1048576,_xlfn.XMATCH($A820,'Talnagögn | Numerical Data'!$A:$A),_xlfn.XMATCH($A$1,'Talnagögn | Numerical Data'!$1:$1))/INDEX('Talnagögn | Numerical Data'!$1:$1048576,_xlfn.XMATCH($A820,'Talnagögn | Numerical Data'!$A:$A),_xlfn.XMATCH($B$3,'Talnagögn | Numerical Data'!$1:$1))-1</f>
        <v>2.35094021438087E-2</v>
      </c>
      <c r="J820" s="878" cm="1">
        <f t="array" ref="J820">INDEX('Talnagögn | Numerical Data'!$1:$1048576,_xlfn.XMATCH($A820,'Talnagögn | Numerical Data'!$A:$A),_xlfn.XMATCH($A$1,'Talnagögn | Numerical Data'!$1:$1))-INDEX('Talnagögn | Numerical Data'!$1:$1048576,_xlfn.XMATCH($A820,'Talnagögn | Numerical Data'!$A:$A),_xlfn.XMATCH($B$2,'Talnagögn | Numerical Data'!$1:$1))</f>
        <v>904.67393016736446</v>
      </c>
      <c r="K820" s="872" cm="1">
        <f t="array" ref="K820">INDEX('Talnagögn | Numerical Data'!$1:$1048576,_xlfn.XMATCH($A820,'Talnagögn | Numerical Data'!$A:$A),_xlfn.XMATCH($A$1,'Talnagögn | Numerical Data'!$1:$1))/INDEX('Talnagögn | Numerical Data'!$1:$1048576,_xlfn.XMATCH($A820,'Talnagögn | Numerical Data'!$A:$A),_xlfn.XMATCH($B$2,'Talnagögn | Numerical Data'!$1:$1))-1</f>
        <v>2.122736532605884</v>
      </c>
      <c r="L820" s="878" cm="1">
        <f t="array" ref="L820">INDEX('Talnagögn | Numerical Data'!$1:$1048576,_xlfn.XMATCH($A820,'Talnagögn | Numerical Data'!$A:$A),_xlfn.XMATCH($A$1,'Talnagögn | Numerical Data'!$1:$1))-INDEX('Talnagögn | Numerical Data'!$1:$1048576,_xlfn.XMATCH($A820,'Talnagögn | Numerical Data'!$A:$A),_xlfn.XMATCH($B$1,'Talnagögn | Numerical Data'!$1:$1))</f>
        <v>1081.6684888245716</v>
      </c>
      <c r="M820" s="873" cm="1">
        <f t="array" ref="M820">INDEX('Talnagögn | Numerical Data'!$1:$1048576,_xlfn.XMATCH($A820,'Talnagögn | Numerical Data'!$A:$A),_xlfn.XMATCH($A$1,'Talnagögn | Numerical Data'!$1:$1))/INDEX('Talnagögn | Numerical Data'!$1:$1048576,_xlfn.XMATCH($A820,'Talnagögn | Numerical Data'!$A:$A),_xlfn.XMATCH($B$1,'Talnagögn | Numerical Data'!$1:$1))-1</f>
        <v>4.3407675058621722</v>
      </c>
      <c r="N820" s="7"/>
      <c r="O820" s="871" t="s">
        <v>12</v>
      </c>
      <c r="P820" s="862" cm="1">
        <f t="array" ref="P820">INDEX('Talnagögn | Numerical Data'!$1:$1048576,_xlfn.XMATCH($B820,'Talnagögn | Numerical Data'!$B:$B),_xlfn.XMATCH($B$4,'Talnagögn | Numerical Data'!$1:$1))-INDEX('Talnagögn | Numerical Data'!$1:$1048576,_xlfn.XMATCH($A820,'Talnagögn | Numerical Data'!$A:$A),_xlfn.XMATCH($B$2,'Talnagögn | Numerical Data'!$1:$1))</f>
        <v>1190.1736243927915</v>
      </c>
      <c r="Q820" s="852" cm="1">
        <f t="array" ref="Q820">INDEX('Talnagögn | Numerical Data'!$1:$1048576,_xlfn.XMATCH($B820,'Talnagögn | Numerical Data'!$B:$B),_xlfn.XMATCH($B$4,'Talnagögn | Numerical Data'!$1:$1))/INDEX('Talnagögn | Numerical Data'!$1:$1048576,_xlfn.XMATCH($A820,'Talnagögn | Numerical Data'!$A:$A),_xlfn.XMATCH($B$2,'Talnagögn | Numerical Data'!$1:$1))-1</f>
        <v>2.7926360519476274</v>
      </c>
      <c r="R820" s="862" cm="1">
        <f t="array" ref="R820">INDEX('Talnagögn | Numerical Data'!$1:$1048576,_xlfn.XMATCH($B820,'Talnagögn | Numerical Data'!$B:$B),_xlfn.XMATCH($B$5,'Talnagögn | Numerical Data'!$1:$1))-INDEX('Talnagögn | Numerical Data'!$1:$1048576,_xlfn.XMATCH($A820,'Talnagögn | Numerical Data'!$A:$A),_xlfn.XMATCH($B$1,'Talnagögn | Numerical Data'!$1:$1))</f>
        <v>1250.5163157467525</v>
      </c>
      <c r="S820" s="853" cm="1">
        <f t="array" ref="S820">INDEX('Talnagögn | Numerical Data'!$1:$1048576,_xlfn.XMATCH($B820,'Talnagögn | Numerical Data'!$B:$B),_xlfn.XMATCH($B$5,'Talnagögn | Numerical Data'!$1:$1))/INDEX('Talnagögn | Numerical Data'!$1:$1048576,_xlfn.XMATCH($A820,'Talnagögn | Numerical Data'!$A:$A),_xlfn.XMATCH($B$1,'Talnagögn | Numerical Data'!$1:$1))-1</f>
        <v>5.0183588086611497</v>
      </c>
      <c r="T820" s="7"/>
      <c r="U820" s="875"/>
      <c r="V820" s="7"/>
      <c r="W820" s="7"/>
      <c r="X820" s="875"/>
      <c r="Y820" s="875"/>
      <c r="Z820" s="875"/>
      <c r="AA820" s="875"/>
      <c r="AB820" s="875"/>
      <c r="AC820" s="7"/>
      <c r="AD820" s="7"/>
      <c r="AE820" s="7"/>
      <c r="AI820" s="851" t="s">
        <v>158</v>
      </c>
      <c r="AJ820" s="878" cm="1">
        <f t="array" ref="AJ820">INDEX('Talnagögn | Numerical Data'!$1:$1048576,_xlfn.XMATCH($A820,'Talnagögn | Numerical Data'!$A:$A),_xlfn.XMATCH($A$1,'Talnagögn | Numerical Data'!$1:$1))</f>
        <v>1330.8567918985757</v>
      </c>
      <c r="AK820" s="872">
        <f>SUM(AK818:AK819)</f>
        <v>0.99999999999999978</v>
      </c>
      <c r="AL820" s="878" cm="1">
        <f t="array" ref="AL820">INDEX('Talnagögn | Numerical Data'!$1:$1048576,_xlfn.XMATCH($A820,'Talnagögn | Numerical Data'!$A:$A),_xlfn.XMATCH($A$1,'Talnagögn | Numerical Data'!$1:$1))-INDEX('Talnagögn | Numerical Data'!$1:$1048576,_xlfn.XMATCH($A820,'Talnagögn | Numerical Data'!$A:$A),_xlfn.XMATCH($B$3,'Talnagögn | Numerical Data'!$1:$1))</f>
        <v>30.568988864224139</v>
      </c>
      <c r="AM820" s="945" cm="1">
        <f t="array" ref="AM820">INDEX('Talnagögn | Numerical Data'!$1:$1048576,_xlfn.XMATCH($A820,'Talnagögn | Numerical Data'!$A:$A),_xlfn.XMATCH($A$1,'Talnagögn | Numerical Data'!$1:$1))/INDEX('Talnagögn | Numerical Data'!$1:$1048576,_xlfn.XMATCH($A820,'Talnagögn | Numerical Data'!$A:$A),_xlfn.XMATCH($B$3,'Talnagögn | Numerical Data'!$1:$1))-1</f>
        <v>2.35094021438087E-2</v>
      </c>
      <c r="AN820" s="878" cm="1">
        <f t="array" ref="AN820">INDEX('Talnagögn | Numerical Data'!$1:$1048576,_xlfn.XMATCH($A820,'Talnagögn | Numerical Data'!$A:$A),_xlfn.XMATCH($A$1,'Talnagögn | Numerical Data'!$1:$1))-INDEX('Talnagögn | Numerical Data'!$1:$1048576,_xlfn.XMATCH($A820,'Talnagögn | Numerical Data'!$A:$A),_xlfn.XMATCH($B$2,'Talnagögn | Numerical Data'!$1:$1))</f>
        <v>904.67393016736446</v>
      </c>
      <c r="AO820" s="872" cm="1">
        <f t="array" ref="AO820">INDEX('Talnagögn | Numerical Data'!$1:$1048576,_xlfn.XMATCH($A820,'Talnagögn | Numerical Data'!$A:$A),_xlfn.XMATCH($A$1,'Talnagögn | Numerical Data'!$1:$1))/INDEX('Talnagögn | Numerical Data'!$1:$1048576,_xlfn.XMATCH($A820,'Talnagögn | Numerical Data'!$A:$A),_xlfn.XMATCH($B$2,'Talnagögn | Numerical Data'!$1:$1))-1</f>
        <v>2.122736532605884</v>
      </c>
      <c r="AP820" s="878" cm="1">
        <f t="array" ref="AP820">INDEX('Talnagögn | Numerical Data'!$1:$1048576,_xlfn.XMATCH($A820,'Talnagögn | Numerical Data'!$A:$A),_xlfn.XMATCH($A$1,'Talnagögn | Numerical Data'!$1:$1))-INDEX('Talnagögn | Numerical Data'!$1:$1048576,_xlfn.XMATCH($A820,'Talnagögn | Numerical Data'!$A:$A),_xlfn.XMATCH($B$1,'Talnagögn | Numerical Data'!$1:$1))</f>
        <v>1081.6684888245716</v>
      </c>
      <c r="AQ820" s="873" cm="1">
        <f t="array" ref="AQ820">INDEX('Talnagögn | Numerical Data'!$1:$1048576,_xlfn.XMATCH($A820,'Talnagögn | Numerical Data'!$A:$A),_xlfn.XMATCH($A$1,'Talnagögn | Numerical Data'!$1:$1))/INDEX('Talnagögn | Numerical Data'!$1:$1048576,_xlfn.XMATCH($A820,'Talnagögn | Numerical Data'!$A:$A),_xlfn.XMATCH($B$1,'Talnagögn | Numerical Data'!$1:$1))-1</f>
        <v>4.3407675058621722</v>
      </c>
      <c r="AR820" s="350"/>
      <c r="AS820" s="851" t="s">
        <v>158</v>
      </c>
      <c r="AT820" s="862" cm="1">
        <f t="array" ref="AT820">INDEX('Talnagögn | Numerical Data'!$1:$1048576,_xlfn.XMATCH($B820,'Talnagögn | Numerical Data'!$B:$B),_xlfn.XMATCH($B$4,'Talnagögn | Numerical Data'!$1:$1))-INDEX('Talnagögn | Numerical Data'!$1:$1048576,_xlfn.XMATCH($A820,'Talnagögn | Numerical Data'!$A:$A),_xlfn.XMATCH($B$2,'Talnagögn | Numerical Data'!$1:$1))</f>
        <v>1190.1736243927915</v>
      </c>
      <c r="AU820" s="852" cm="1">
        <f t="array" ref="AU820">INDEX('Talnagögn | Numerical Data'!$1:$1048576,_xlfn.XMATCH($B820,'Talnagögn | Numerical Data'!$B:$B),_xlfn.XMATCH($B$4,'Talnagögn | Numerical Data'!$1:$1))/INDEX('Talnagögn | Numerical Data'!$1:$1048576,_xlfn.XMATCH($A820,'Talnagögn | Numerical Data'!$A:$A),_xlfn.XMATCH($B$2,'Talnagögn | Numerical Data'!$1:$1))-1</f>
        <v>2.7926360519476274</v>
      </c>
      <c r="AV820" s="862" cm="1">
        <f t="array" ref="AV820">INDEX('Talnagögn | Numerical Data'!$1:$1048576,_xlfn.XMATCH($B820,'Talnagögn | Numerical Data'!$B:$B),_xlfn.XMATCH($B$5,'Talnagögn | Numerical Data'!$1:$1))-INDEX('Talnagögn | Numerical Data'!$1:$1048576,_xlfn.XMATCH($A820,'Talnagögn | Numerical Data'!$A:$A),_xlfn.XMATCH($B$1,'Talnagögn | Numerical Data'!$1:$1))</f>
        <v>1250.5163157467525</v>
      </c>
      <c r="AW820" s="853" cm="1">
        <f t="array" ref="AW820">INDEX('Talnagögn | Numerical Data'!$1:$1048576,_xlfn.XMATCH($B820,'Talnagögn | Numerical Data'!$B:$B),_xlfn.XMATCH($B$5,'Talnagögn | Numerical Data'!$1:$1))/INDEX('Talnagögn | Numerical Data'!$1:$1048576,_xlfn.XMATCH($A820,'Talnagögn | Numerical Data'!$A:$A),_xlfn.XMATCH($B$1,'Talnagögn | Numerical Data'!$1:$1))-1</f>
        <v>5.0183588086611497</v>
      </c>
      <c r="AX820" s="7"/>
      <c r="AY820" s="875"/>
      <c r="AZ820" s="7"/>
      <c r="BA820" s="7"/>
      <c r="BB820" s="875"/>
      <c r="BC820" s="7"/>
    </row>
    <row r="821" spans="1:55" s="37" customFormat="1" x14ac:dyDescent="0.4">
      <c r="A821" s="907" t="str">
        <f>"ALÞJÓÐA-SAMGÖNGUR "&amp;$A$1</f>
        <v>ALÞJÓÐA-SAMGÖNGUR 2024</v>
      </c>
      <c r="B821" s="907" t="str">
        <f>"INTERNATIONAL TRANSPORTATION "&amp;$A$1</f>
        <v>INTERNATIONAL TRANSPORTATION 2024</v>
      </c>
      <c r="C821" s="920" t="s">
        <v>45</v>
      </c>
      <c r="D821" s="225" t="s">
        <v>45</v>
      </c>
      <c r="F821" s="350"/>
      <c r="G821" s="350"/>
      <c r="H821" s="221"/>
      <c r="I821" s="350"/>
      <c r="J821" s="350"/>
      <c r="K821" s="350"/>
      <c r="L821" s="350"/>
      <c r="M821" s="350"/>
      <c r="N821" s="350"/>
      <c r="O821" s="350"/>
      <c r="P821" s="350"/>
      <c r="Q821" s="350"/>
      <c r="R821" s="350"/>
      <c r="S821" s="350"/>
      <c r="T821" s="350"/>
      <c r="U821" s="350"/>
      <c r="V821" s="350"/>
      <c r="W821" s="350"/>
      <c r="X821" s="350"/>
      <c r="Y821" s="350"/>
      <c r="Z821" s="350"/>
      <c r="AA821" s="350"/>
      <c r="AB821" s="350"/>
      <c r="AC821" s="350"/>
      <c r="AD821" s="350"/>
      <c r="AE821" s="350"/>
      <c r="AF821" s="664"/>
      <c r="AJ821" s="350"/>
      <c r="AK821" s="350"/>
      <c r="AL821" s="350"/>
      <c r="AM821" s="350"/>
      <c r="AN821" s="350"/>
      <c r="AO821" s="350"/>
      <c r="AP821" s="350"/>
      <c r="AQ821" s="350"/>
      <c r="AR821" s="350"/>
      <c r="AS821" s="350"/>
      <c r="AT821" s="350"/>
      <c r="AU821" s="350"/>
      <c r="AV821" s="350"/>
      <c r="AW821" s="350"/>
      <c r="AX821" s="350"/>
      <c r="AY821" s="350"/>
      <c r="AZ821" s="350"/>
      <c r="BA821" s="350"/>
      <c r="BB821" s="350"/>
      <c r="BC821" s="350"/>
    </row>
    <row r="822" spans="1:55" s="37" customFormat="1" x14ac:dyDescent="0.4">
      <c r="A822" s="47"/>
      <c r="B822" s="920" t="s">
        <v>45</v>
      </c>
      <c r="C822" s="920"/>
      <c r="D822" s="225" t="s">
        <v>45</v>
      </c>
      <c r="F822" s="350"/>
      <c r="G822" s="350"/>
      <c r="H822" s="221"/>
      <c r="I822" s="350"/>
      <c r="J822" s="350"/>
      <c r="K822" s="350"/>
      <c r="L822" s="350"/>
      <c r="M822" s="350"/>
      <c r="N822" s="350"/>
      <c r="O822" s="350"/>
      <c r="P822" s="350"/>
      <c r="Q822" s="350"/>
      <c r="R822" s="350"/>
      <c r="S822" s="350"/>
      <c r="T822" s="350"/>
      <c r="U822" s="350"/>
      <c r="V822" s="350"/>
      <c r="W822" s="350"/>
      <c r="X822" s="350"/>
      <c r="Y822" s="350"/>
      <c r="Z822" s="350"/>
      <c r="AA822" s="350"/>
      <c r="AB822" s="350"/>
      <c r="AC822" s="350"/>
      <c r="AD822" s="350"/>
      <c r="AE822" s="350"/>
      <c r="AF822" s="664"/>
      <c r="AJ822" s="350"/>
      <c r="AK822" s="350"/>
      <c r="AL822" s="350"/>
      <c r="AM822" s="350"/>
      <c r="AN822" s="350"/>
      <c r="AO822" s="350"/>
      <c r="AP822" s="350"/>
      <c r="AQ822" s="350"/>
      <c r="AR822" s="350"/>
      <c r="AS822" s="350"/>
      <c r="AT822" s="350"/>
      <c r="AU822" s="350"/>
      <c r="AV822" s="350"/>
      <c r="AW822" s="350"/>
      <c r="AX822" s="350"/>
      <c r="AY822" s="350"/>
      <c r="AZ822" s="350"/>
      <c r="BA822" s="350"/>
      <c r="BB822" s="350"/>
      <c r="BC822" s="350"/>
    </row>
    <row r="823" spans="1:55" s="37" customFormat="1" x14ac:dyDescent="0.4">
      <c r="A823" s="47"/>
      <c r="B823" s="920"/>
      <c r="C823" s="920"/>
      <c r="D823" s="225" t="s">
        <v>45</v>
      </c>
      <c r="F823" s="350"/>
      <c r="G823" s="350"/>
      <c r="H823" s="221"/>
      <c r="I823" s="350"/>
      <c r="J823" s="350"/>
      <c r="K823" s="350"/>
      <c r="L823" s="350"/>
      <c r="M823" s="350"/>
      <c r="N823" s="350"/>
      <c r="O823" s="350"/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0"/>
      <c r="AA823" s="350"/>
      <c r="AB823" s="350"/>
      <c r="AC823" s="350"/>
      <c r="AD823" s="350"/>
      <c r="AE823" s="350"/>
      <c r="AF823" s="664"/>
      <c r="AJ823" s="350"/>
      <c r="AK823" s="350"/>
      <c r="AL823" s="350"/>
      <c r="AM823" s="350"/>
      <c r="AN823" s="350"/>
      <c r="AO823" s="350"/>
      <c r="AP823" s="350"/>
      <c r="AQ823" s="350"/>
      <c r="AR823" s="350"/>
      <c r="AS823" s="350"/>
      <c r="AT823" s="350"/>
      <c r="AU823" s="350"/>
      <c r="AV823" s="350"/>
      <c r="AW823" s="350"/>
      <c r="AX823" s="350"/>
      <c r="AY823" s="350"/>
      <c r="AZ823" s="350"/>
      <c r="BA823" s="350"/>
      <c r="BB823" s="350"/>
      <c r="BC823" s="350"/>
    </row>
    <row r="824" spans="1:55" s="37" customFormat="1" x14ac:dyDescent="0.4">
      <c r="A824" s="47"/>
      <c r="B824" s="920"/>
      <c r="C824" s="920"/>
      <c r="D824" s="225" t="s">
        <v>45</v>
      </c>
      <c r="F824" s="350"/>
      <c r="G824" s="350"/>
      <c r="H824" s="221"/>
      <c r="I824" s="350"/>
      <c r="J824" s="350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50"/>
      <c r="AC824" s="350"/>
      <c r="AD824" s="350"/>
      <c r="AE824" s="350"/>
      <c r="AF824" s="664"/>
      <c r="AJ824" s="350"/>
      <c r="AK824" s="350"/>
      <c r="AL824" s="350"/>
      <c r="AM824" s="350"/>
      <c r="AN824" s="350"/>
      <c r="AO824" s="350"/>
      <c r="AP824" s="350"/>
      <c r="AQ824" s="350"/>
      <c r="AR824" s="350"/>
      <c r="AS824" s="350"/>
      <c r="AT824" s="350"/>
      <c r="AU824" s="350"/>
      <c r="AV824" s="350"/>
      <c r="AW824" s="350"/>
      <c r="AX824" s="350"/>
      <c r="AY824" s="350"/>
      <c r="AZ824" s="350"/>
      <c r="BA824" s="350"/>
      <c r="BB824" s="350"/>
      <c r="BC824" s="350"/>
    </row>
    <row r="825" spans="1:55" s="37" customFormat="1" x14ac:dyDescent="0.4">
      <c r="A825" s="47"/>
      <c r="B825" s="920"/>
      <c r="C825" s="920"/>
      <c r="D825" s="225" t="s">
        <v>45</v>
      </c>
      <c r="F825" s="350"/>
      <c r="G825" s="350"/>
      <c r="H825" s="221"/>
      <c r="I825" s="350"/>
      <c r="J825" s="350"/>
      <c r="K825" s="350"/>
      <c r="L825" s="350"/>
      <c r="M825" s="350"/>
      <c r="N825" s="350"/>
      <c r="O825" s="350"/>
      <c r="P825" s="350"/>
      <c r="Q825" s="350"/>
      <c r="R825" s="350"/>
      <c r="S825" s="350"/>
      <c r="T825" s="350"/>
      <c r="U825" s="350"/>
      <c r="V825" s="350"/>
      <c r="W825" s="350"/>
      <c r="X825" s="350"/>
      <c r="Y825" s="350"/>
      <c r="Z825" s="350"/>
      <c r="AA825" s="350"/>
      <c r="AB825" s="350"/>
      <c r="AC825" s="350"/>
      <c r="AD825" s="350"/>
      <c r="AE825" s="350"/>
      <c r="AF825" s="664"/>
      <c r="AJ825" s="350"/>
      <c r="AK825" s="350"/>
      <c r="AL825" s="350"/>
      <c r="AM825" s="350"/>
      <c r="AN825" s="350"/>
      <c r="AO825" s="350"/>
      <c r="AP825" s="350"/>
      <c r="AQ825" s="350"/>
      <c r="AR825" s="350"/>
      <c r="AS825" s="350"/>
      <c r="AT825" s="350"/>
      <c r="AU825" s="350"/>
      <c r="AV825" s="350"/>
      <c r="AW825" s="350"/>
      <c r="AX825" s="350"/>
      <c r="AY825" s="350"/>
      <c r="AZ825" s="350"/>
      <c r="BA825" s="350"/>
      <c r="BB825" s="350"/>
      <c r="BC825" s="350"/>
    </row>
    <row r="826" spans="1:55" s="37" customFormat="1" x14ac:dyDescent="0.4">
      <c r="A826" s="47"/>
      <c r="B826" s="920"/>
      <c r="C826" s="920"/>
      <c r="D826" s="225" t="s">
        <v>45</v>
      </c>
      <c r="F826" s="350"/>
      <c r="G826" s="350"/>
      <c r="H826" s="221"/>
      <c r="I826" s="350"/>
      <c r="J826" s="350"/>
      <c r="K826" s="350"/>
      <c r="L826" s="350"/>
      <c r="M826" s="350"/>
      <c r="N826" s="350"/>
      <c r="O826" s="350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0"/>
      <c r="AA826" s="350"/>
      <c r="AB826" s="350"/>
      <c r="AC826" s="350"/>
      <c r="AD826" s="350"/>
      <c r="AE826" s="350"/>
      <c r="AF826" s="664"/>
      <c r="AJ826" s="350"/>
      <c r="AK826" s="350"/>
      <c r="AL826" s="350"/>
      <c r="AM826" s="350"/>
      <c r="AN826" s="350"/>
      <c r="AO826" s="350"/>
      <c r="AP826" s="350"/>
      <c r="AQ826" s="350"/>
      <c r="AR826" s="350"/>
      <c r="AS826" s="350"/>
      <c r="AT826" s="350"/>
      <c r="AU826" s="350"/>
      <c r="AV826" s="350"/>
      <c r="AW826" s="350"/>
      <c r="AX826" s="350"/>
      <c r="AY826" s="350"/>
      <c r="AZ826" s="350"/>
      <c r="BA826" s="350"/>
      <c r="BB826" s="350"/>
      <c r="BC826" s="350"/>
    </row>
    <row r="827" spans="1:55" s="37" customFormat="1" x14ac:dyDescent="0.4">
      <c r="A827" s="47"/>
      <c r="B827" s="920"/>
      <c r="C827" s="920"/>
      <c r="D827" s="225" t="s">
        <v>45</v>
      </c>
      <c r="F827" s="350"/>
      <c r="G827" s="350"/>
      <c r="H827" s="221"/>
      <c r="I827" s="350"/>
      <c r="J827" s="350"/>
      <c r="K827" s="350"/>
      <c r="L827" s="350"/>
      <c r="M827" s="350"/>
      <c r="N827" s="350"/>
      <c r="O827" s="350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  <c r="Z827" s="350"/>
      <c r="AA827" s="350"/>
      <c r="AB827" s="350"/>
      <c r="AC827" s="350"/>
      <c r="AD827" s="350"/>
      <c r="AE827" s="350"/>
      <c r="AF827" s="664"/>
      <c r="AJ827" s="350"/>
      <c r="AK827" s="350"/>
      <c r="AL827" s="350"/>
      <c r="AM827" s="350"/>
      <c r="AN827" s="350"/>
      <c r="AO827" s="350"/>
      <c r="AP827" s="350"/>
      <c r="AQ827" s="350"/>
      <c r="AR827" s="350"/>
      <c r="AS827" s="350"/>
      <c r="AT827" s="350"/>
      <c r="AU827" s="350"/>
      <c r="AV827" s="350"/>
      <c r="AW827" s="350"/>
      <c r="AX827" s="350"/>
      <c r="AY827" s="350"/>
      <c r="AZ827" s="350"/>
      <c r="BA827" s="350"/>
      <c r="BB827" s="350"/>
      <c r="BC827" s="350"/>
    </row>
    <row r="828" spans="1:55" s="37" customFormat="1" x14ac:dyDescent="0.4">
      <c r="A828" s="47"/>
      <c r="B828" s="920"/>
      <c r="C828" s="920"/>
      <c r="D828" s="225" t="s">
        <v>45</v>
      </c>
      <c r="F828" s="350"/>
      <c r="G828" s="350"/>
      <c r="H828" s="221"/>
      <c r="I828" s="350"/>
      <c r="J828" s="350"/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50"/>
      <c r="AC828" s="350"/>
      <c r="AD828" s="350"/>
      <c r="AE828" s="350"/>
      <c r="AF828" s="664"/>
      <c r="AJ828" s="350"/>
      <c r="AK828" s="350"/>
      <c r="AL828" s="350"/>
      <c r="AM828" s="350"/>
      <c r="AN828" s="350"/>
      <c r="AO828" s="350"/>
      <c r="AP828" s="350"/>
      <c r="AQ828" s="350"/>
      <c r="AR828" s="350"/>
      <c r="AS828" s="350"/>
      <c r="AT828" s="350"/>
      <c r="AU828" s="350"/>
      <c r="AV828" s="350"/>
      <c r="AW828" s="350"/>
      <c r="AX828" s="350"/>
      <c r="AY828" s="350"/>
      <c r="AZ828" s="350"/>
      <c r="BA828" s="350"/>
      <c r="BB828" s="350"/>
      <c r="BC828" s="350"/>
    </row>
    <row r="829" spans="1:55" s="37" customFormat="1" x14ac:dyDescent="0.4">
      <c r="A829" s="47"/>
      <c r="B829" s="920"/>
      <c r="C829" s="920"/>
      <c r="D829" s="225" t="s">
        <v>45</v>
      </c>
      <c r="F829" s="350"/>
      <c r="G829" s="350"/>
      <c r="H829" s="221"/>
      <c r="I829" s="350"/>
      <c r="J829" s="350"/>
      <c r="K829" s="350"/>
      <c r="L829" s="350"/>
      <c r="M829" s="350"/>
      <c r="N829" s="350"/>
      <c r="O829" s="350"/>
      <c r="P829" s="350"/>
      <c r="Q829" s="350"/>
      <c r="R829" s="350"/>
      <c r="S829" s="350"/>
      <c r="T829" s="350"/>
      <c r="U829" s="350"/>
      <c r="V829" s="350"/>
      <c r="W829" s="350"/>
      <c r="X829" s="350"/>
      <c r="Y829" s="350"/>
      <c r="Z829" s="350"/>
      <c r="AA829" s="350"/>
      <c r="AB829" s="350"/>
      <c r="AC829" s="350"/>
      <c r="AD829" s="350"/>
      <c r="AE829" s="350"/>
      <c r="AF829" s="664"/>
      <c r="AJ829" s="350"/>
      <c r="AK829" s="350"/>
      <c r="AL829" s="350"/>
      <c r="AM829" s="350"/>
      <c r="AN829" s="350"/>
      <c r="AO829" s="350"/>
      <c r="AP829" s="350"/>
      <c r="AQ829" s="350"/>
      <c r="AR829" s="350"/>
      <c r="AS829" s="350"/>
      <c r="AT829" s="350"/>
      <c r="AU829" s="350"/>
      <c r="AV829" s="350"/>
      <c r="AW829" s="350"/>
      <c r="AX829" s="350"/>
      <c r="AY829" s="350"/>
      <c r="AZ829" s="350"/>
      <c r="BA829" s="350"/>
      <c r="BB829" s="350"/>
      <c r="BC829" s="350"/>
    </row>
    <row r="830" spans="1:55" s="37" customFormat="1" x14ac:dyDescent="0.4">
      <c r="A830" s="47"/>
      <c r="B830" s="920"/>
      <c r="C830" s="920"/>
      <c r="D830" s="225" t="s">
        <v>45</v>
      </c>
      <c r="F830" s="350"/>
      <c r="G830" s="350"/>
      <c r="H830" s="221"/>
      <c r="I830" s="350"/>
      <c r="J830" s="350"/>
      <c r="K830" s="350"/>
      <c r="L830" s="350"/>
      <c r="M830" s="350"/>
      <c r="N830" s="350"/>
      <c r="O830" s="350"/>
      <c r="P830" s="350"/>
      <c r="Q830" s="350"/>
      <c r="R830" s="350"/>
      <c r="S830" s="350"/>
      <c r="T830" s="350"/>
      <c r="U830" s="350"/>
      <c r="V830" s="350"/>
      <c r="W830" s="350"/>
      <c r="X830" s="350"/>
      <c r="Y830" s="350"/>
      <c r="Z830" s="350"/>
      <c r="AA830" s="350"/>
      <c r="AB830" s="350"/>
      <c r="AC830" s="350"/>
      <c r="AD830" s="350"/>
      <c r="AE830" s="350"/>
      <c r="AF830" s="664"/>
      <c r="AJ830" s="350"/>
      <c r="AK830" s="350"/>
      <c r="AL830" s="350"/>
      <c r="AM830" s="350"/>
      <c r="AN830" s="350"/>
      <c r="AO830" s="350"/>
      <c r="AP830" s="350"/>
      <c r="AQ830" s="350"/>
      <c r="AR830" s="350"/>
      <c r="AS830" s="350"/>
      <c r="AT830" s="350"/>
      <c r="AU830" s="350"/>
      <c r="AV830" s="350"/>
      <c r="AW830" s="350"/>
      <c r="AX830" s="350"/>
      <c r="AY830" s="350"/>
      <c r="AZ830" s="350"/>
      <c r="BA830" s="350"/>
      <c r="BB830" s="350"/>
      <c r="BC830" s="350"/>
    </row>
    <row r="831" spans="1:55" s="37" customFormat="1" x14ac:dyDescent="0.4">
      <c r="A831" s="47"/>
      <c r="B831" s="920"/>
      <c r="C831" s="920"/>
      <c r="D831" s="225" t="s">
        <v>45</v>
      </c>
      <c r="F831" s="350"/>
      <c r="G831" s="350"/>
      <c r="H831" s="221"/>
      <c r="I831" s="350"/>
      <c r="J831" s="350"/>
      <c r="K831" s="350"/>
      <c r="L831" s="350"/>
      <c r="M831" s="350"/>
      <c r="N831" s="350"/>
      <c r="O831" s="350"/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0"/>
      <c r="AA831" s="350"/>
      <c r="AB831" s="350"/>
      <c r="AC831" s="350"/>
      <c r="AD831" s="350"/>
      <c r="AE831" s="350"/>
      <c r="AF831" s="664"/>
      <c r="AJ831" s="350"/>
      <c r="AK831" s="350"/>
      <c r="AL831" s="350"/>
      <c r="AM831" s="350"/>
      <c r="AN831" s="350"/>
      <c r="AO831" s="350"/>
      <c r="AP831" s="350"/>
      <c r="AQ831" s="350"/>
      <c r="AR831" s="350"/>
      <c r="AS831" s="350"/>
      <c r="AT831" s="350"/>
      <c r="AU831" s="350"/>
      <c r="AV831" s="350"/>
      <c r="AW831" s="350"/>
      <c r="AX831" s="350"/>
      <c r="AY831" s="350"/>
      <c r="AZ831" s="350"/>
      <c r="BA831" s="350"/>
      <c r="BB831" s="350"/>
      <c r="BC831" s="350"/>
    </row>
    <row r="832" spans="1:55" s="37" customFormat="1" x14ac:dyDescent="0.4">
      <c r="A832" s="47"/>
      <c r="B832" s="920"/>
      <c r="C832" s="920"/>
      <c r="D832" s="225" t="s">
        <v>45</v>
      </c>
      <c r="F832" s="350"/>
      <c r="G832" s="350"/>
      <c r="H832" s="221"/>
      <c r="I832" s="350"/>
      <c r="J832" s="350"/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50"/>
      <c r="AC832" s="350"/>
      <c r="AD832" s="350"/>
      <c r="AE832" s="350"/>
      <c r="AF832" s="664"/>
      <c r="AJ832" s="350"/>
      <c r="AK832" s="350"/>
      <c r="AL832" s="350"/>
      <c r="AM832" s="350"/>
      <c r="AN832" s="350"/>
      <c r="AO832" s="350"/>
      <c r="AP832" s="350"/>
      <c r="AQ832" s="350"/>
      <c r="AR832" s="350"/>
      <c r="AS832" s="350"/>
      <c r="AT832" s="350"/>
      <c r="AU832" s="350"/>
      <c r="AV832" s="350"/>
      <c r="AW832" s="350"/>
      <c r="AX832" s="350"/>
      <c r="AY832" s="350"/>
      <c r="AZ832" s="350"/>
      <c r="BA832" s="350"/>
      <c r="BB832" s="350"/>
      <c r="BC832" s="350"/>
    </row>
    <row r="833" spans="1:55" s="37" customFormat="1" x14ac:dyDescent="0.4">
      <c r="A833" s="47"/>
      <c r="B833" s="920"/>
      <c r="C833" s="920"/>
      <c r="D833" s="225" t="s">
        <v>45</v>
      </c>
      <c r="F833" s="350"/>
      <c r="G833" s="350"/>
      <c r="H833" s="221"/>
      <c r="I833" s="350"/>
      <c r="J833" s="350"/>
      <c r="K833" s="350"/>
      <c r="L833" s="350"/>
      <c r="M833" s="350"/>
      <c r="N833" s="350"/>
      <c r="O833" s="350"/>
      <c r="P833" s="350"/>
      <c r="Q833" s="350"/>
      <c r="R833" s="350"/>
      <c r="S833" s="350"/>
      <c r="T833" s="350"/>
      <c r="U833" s="350"/>
      <c r="V833" s="350"/>
      <c r="W833" s="350"/>
      <c r="X833" s="350"/>
      <c r="Y833" s="350"/>
      <c r="Z833" s="350"/>
      <c r="AA833" s="350"/>
      <c r="AB833" s="350"/>
      <c r="AC833" s="350"/>
      <c r="AD833" s="350"/>
      <c r="AE833" s="350"/>
      <c r="AF833" s="664"/>
      <c r="AJ833" s="350"/>
      <c r="AK833" s="350"/>
      <c r="AL833" s="350"/>
      <c r="AM833" s="350"/>
      <c r="AN833" s="350"/>
      <c r="AO833" s="350"/>
      <c r="AP833" s="350"/>
      <c r="AQ833" s="350"/>
      <c r="AR833" s="350"/>
      <c r="AS833" s="350"/>
      <c r="AT833" s="350"/>
      <c r="AU833" s="350"/>
      <c r="AV833" s="350"/>
      <c r="AW833" s="350"/>
      <c r="AX833" s="350"/>
      <c r="AY833" s="350"/>
      <c r="AZ833" s="350"/>
      <c r="BA833" s="350"/>
      <c r="BB833" s="350"/>
      <c r="BC833" s="350"/>
    </row>
    <row r="834" spans="1:55" s="37" customFormat="1" x14ac:dyDescent="0.4">
      <c r="A834" s="47"/>
      <c r="B834" s="920"/>
      <c r="C834" s="920"/>
      <c r="D834" s="225" t="s">
        <v>45</v>
      </c>
      <c r="F834" s="350"/>
      <c r="G834" s="350"/>
      <c r="H834" s="221"/>
      <c r="I834" s="350"/>
      <c r="J834" s="350"/>
      <c r="K834" s="350"/>
      <c r="L834" s="350"/>
      <c r="M834" s="350"/>
      <c r="N834" s="350"/>
      <c r="O834" s="350"/>
      <c r="P834" s="350"/>
      <c r="Q834" s="350"/>
      <c r="R834" s="350"/>
      <c r="S834" s="350"/>
      <c r="T834" s="350"/>
      <c r="U834" s="350"/>
      <c r="V834" s="350"/>
      <c r="W834" s="350"/>
      <c r="X834" s="350"/>
      <c r="Y834" s="350"/>
      <c r="Z834" s="350"/>
      <c r="AA834" s="350"/>
      <c r="AB834" s="350"/>
      <c r="AC834" s="350"/>
      <c r="AD834" s="350"/>
      <c r="AE834" s="350"/>
      <c r="AF834" s="664"/>
      <c r="AJ834" s="350"/>
      <c r="AK834" s="350"/>
      <c r="AL834" s="350"/>
      <c r="AM834" s="350"/>
      <c r="AN834" s="350"/>
      <c r="AO834" s="350"/>
      <c r="AP834" s="350"/>
      <c r="AQ834" s="350"/>
      <c r="AR834" s="350"/>
      <c r="AS834" s="350"/>
      <c r="AT834" s="350"/>
      <c r="AU834" s="350"/>
      <c r="AV834" s="350"/>
      <c r="AW834" s="350"/>
      <c r="AX834" s="350"/>
      <c r="AY834" s="350"/>
      <c r="AZ834" s="350"/>
      <c r="BA834" s="350"/>
      <c r="BB834" s="350"/>
      <c r="BC834" s="350"/>
    </row>
    <row r="835" spans="1:55" s="37" customFormat="1" x14ac:dyDescent="0.4">
      <c r="A835" s="47"/>
      <c r="B835" s="920"/>
      <c r="C835" s="920"/>
      <c r="D835" s="225" t="s">
        <v>45</v>
      </c>
      <c r="F835" s="350"/>
      <c r="G835" s="350"/>
      <c r="H835" s="221"/>
      <c r="I835" s="350"/>
      <c r="J835" s="350"/>
      <c r="K835" s="350"/>
      <c r="L835" s="350"/>
      <c r="M835" s="350"/>
      <c r="N835" s="350"/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0"/>
      <c r="AA835" s="350"/>
      <c r="AB835" s="350"/>
      <c r="AC835" s="350"/>
      <c r="AD835" s="350"/>
      <c r="AE835" s="350"/>
      <c r="AF835" s="664"/>
      <c r="AJ835" s="350"/>
      <c r="AK835" s="350"/>
      <c r="AL835" s="350"/>
      <c r="AM835" s="350"/>
      <c r="AN835" s="350"/>
      <c r="AO835" s="350"/>
      <c r="AP835" s="350"/>
      <c r="AQ835" s="350"/>
      <c r="AR835" s="350"/>
      <c r="AS835" s="350"/>
      <c r="AT835" s="350"/>
      <c r="AU835" s="350"/>
      <c r="AV835" s="350"/>
      <c r="AW835" s="350"/>
      <c r="AX835" s="350"/>
      <c r="AY835" s="350"/>
      <c r="AZ835" s="350"/>
      <c r="BA835" s="350"/>
      <c r="BB835" s="350"/>
      <c r="BC835" s="350"/>
    </row>
    <row r="836" spans="1:55" s="37" customFormat="1" x14ac:dyDescent="0.4">
      <c r="A836" s="47"/>
      <c r="B836" s="920"/>
      <c r="C836" s="920"/>
      <c r="D836" s="225" t="s">
        <v>45</v>
      </c>
      <c r="F836" s="350"/>
      <c r="G836" s="350"/>
      <c r="H836" s="221"/>
      <c r="I836" s="350"/>
      <c r="J836" s="350"/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50"/>
      <c r="AC836" s="350"/>
      <c r="AD836" s="350"/>
      <c r="AE836" s="350"/>
      <c r="AF836" s="664"/>
      <c r="AJ836" s="350"/>
      <c r="AK836" s="350"/>
      <c r="AL836" s="350"/>
      <c r="AM836" s="350"/>
      <c r="AN836" s="350"/>
      <c r="AO836" s="350"/>
      <c r="AP836" s="350"/>
      <c r="AQ836" s="350"/>
      <c r="AR836" s="350"/>
      <c r="AS836" s="350"/>
      <c r="AT836" s="350"/>
      <c r="AU836" s="350"/>
      <c r="AV836" s="350"/>
      <c r="AW836" s="350"/>
      <c r="AX836" s="350"/>
      <c r="AY836" s="350"/>
      <c r="AZ836" s="350"/>
      <c r="BA836" s="350"/>
      <c r="BB836" s="350"/>
      <c r="BC836" s="350"/>
    </row>
    <row r="837" spans="1:55" s="37" customFormat="1" x14ac:dyDescent="0.4">
      <c r="A837" s="47"/>
      <c r="B837" s="920"/>
      <c r="C837" s="920"/>
      <c r="D837" s="225" t="s">
        <v>45</v>
      </c>
      <c r="F837" s="350"/>
      <c r="G837" s="350"/>
      <c r="H837" s="221"/>
      <c r="I837" s="350"/>
      <c r="J837" s="350"/>
      <c r="K837" s="350"/>
      <c r="L837" s="350"/>
      <c r="M837" s="350"/>
      <c r="N837" s="350"/>
      <c r="O837" s="350"/>
      <c r="P837" s="350"/>
      <c r="Q837" s="350"/>
      <c r="R837" s="350"/>
      <c r="S837" s="350"/>
      <c r="T837" s="350"/>
      <c r="U837" s="350"/>
      <c r="V837" s="350"/>
      <c r="W837" s="350"/>
      <c r="X837" s="350"/>
      <c r="Y837" s="350"/>
      <c r="Z837" s="350"/>
      <c r="AA837" s="350"/>
      <c r="AB837" s="350"/>
      <c r="AC837" s="350"/>
      <c r="AD837" s="350"/>
      <c r="AE837" s="350"/>
      <c r="AF837" s="664"/>
      <c r="AJ837" s="350"/>
      <c r="AK837" s="350"/>
      <c r="AL837" s="350"/>
      <c r="AM837" s="350"/>
      <c r="AN837" s="350"/>
      <c r="AO837" s="350"/>
      <c r="AP837" s="350"/>
      <c r="AQ837" s="350"/>
      <c r="AR837" s="350"/>
      <c r="AS837" s="350"/>
      <c r="AT837" s="350"/>
      <c r="AU837" s="350"/>
      <c r="AV837" s="350"/>
      <c r="AW837" s="350"/>
      <c r="AX837" s="350"/>
      <c r="AY837" s="350"/>
      <c r="AZ837" s="350"/>
      <c r="BA837" s="350"/>
      <c r="BB837" s="350"/>
      <c r="BC837" s="350"/>
    </row>
    <row r="838" spans="1:55" s="37" customFormat="1" x14ac:dyDescent="0.4">
      <c r="A838" s="47"/>
      <c r="B838" s="920"/>
      <c r="C838" s="920"/>
      <c r="D838" s="225" t="s">
        <v>45</v>
      </c>
      <c r="F838" s="350"/>
      <c r="G838" s="350"/>
      <c r="H838" s="221"/>
      <c r="I838" s="350"/>
      <c r="J838" s="350"/>
      <c r="K838" s="350"/>
      <c r="L838" s="350"/>
      <c r="M838" s="350"/>
      <c r="N838" s="350"/>
      <c r="O838" s="350"/>
      <c r="P838" s="350"/>
      <c r="Q838" s="350"/>
      <c r="R838" s="350"/>
      <c r="S838" s="350"/>
      <c r="T838" s="350"/>
      <c r="U838" s="350"/>
      <c r="V838" s="350"/>
      <c r="W838" s="350"/>
      <c r="X838" s="350"/>
      <c r="Y838" s="350"/>
      <c r="Z838" s="350"/>
      <c r="AA838" s="350"/>
      <c r="AB838" s="350"/>
      <c r="AC838" s="350"/>
      <c r="AD838" s="350"/>
      <c r="AE838" s="350"/>
      <c r="AF838" s="664"/>
      <c r="AJ838" s="350"/>
      <c r="AK838" s="350"/>
      <c r="AL838" s="350"/>
      <c r="AM838" s="350"/>
      <c r="AN838" s="350"/>
      <c r="AO838" s="350"/>
      <c r="AP838" s="350"/>
      <c r="AQ838" s="350"/>
      <c r="AR838" s="350"/>
      <c r="AS838" s="350"/>
      <c r="AT838" s="350"/>
      <c r="AU838" s="350"/>
      <c r="AV838" s="350"/>
      <c r="AW838" s="350"/>
      <c r="AX838" s="350"/>
      <c r="AY838" s="350"/>
      <c r="AZ838" s="350"/>
      <c r="BA838" s="350"/>
      <c r="BB838" s="350"/>
      <c r="BC838" s="350"/>
    </row>
    <row r="839" spans="1:55" s="37" customFormat="1" x14ac:dyDescent="0.4">
      <c r="A839" s="47"/>
      <c r="B839" s="920"/>
      <c r="C839" s="920"/>
      <c r="D839" s="225" t="s">
        <v>45</v>
      </c>
      <c r="F839" s="350"/>
      <c r="G839" s="350"/>
      <c r="H839" s="221"/>
      <c r="I839" s="350"/>
      <c r="J839" s="350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0"/>
      <c r="AA839" s="350"/>
      <c r="AB839" s="350"/>
      <c r="AC839" s="350"/>
      <c r="AD839" s="350"/>
      <c r="AE839" s="350"/>
      <c r="AF839" s="664"/>
      <c r="AJ839" s="350"/>
      <c r="AK839" s="350"/>
      <c r="AL839" s="350"/>
      <c r="AM839" s="350"/>
      <c r="AN839" s="350"/>
      <c r="AO839" s="350"/>
      <c r="AP839" s="350"/>
      <c r="AQ839" s="350"/>
      <c r="AR839" s="350"/>
      <c r="AS839" s="350"/>
      <c r="AT839" s="350"/>
      <c r="AU839" s="350"/>
      <c r="AV839" s="350"/>
      <c r="AW839" s="350"/>
      <c r="AX839" s="350"/>
      <c r="AY839" s="350"/>
      <c r="AZ839" s="350"/>
      <c r="BA839" s="350"/>
      <c r="BB839" s="350"/>
      <c r="BC839" s="350"/>
    </row>
    <row r="840" spans="1:55" s="37" customFormat="1" x14ac:dyDescent="0.4">
      <c r="A840" s="47"/>
      <c r="B840" s="920"/>
      <c r="C840" s="920"/>
      <c r="D840" s="225" t="s">
        <v>45</v>
      </c>
      <c r="F840" s="350"/>
      <c r="G840" s="350"/>
      <c r="H840" s="221"/>
      <c r="I840" s="350"/>
      <c r="J840" s="350"/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50"/>
      <c r="AC840" s="350"/>
      <c r="AD840" s="350"/>
      <c r="AE840" s="350"/>
      <c r="AF840" s="664"/>
      <c r="AJ840" s="350"/>
      <c r="AK840" s="350"/>
      <c r="AL840" s="350"/>
      <c r="AM840" s="350"/>
      <c r="AN840" s="350"/>
      <c r="AO840" s="350"/>
      <c r="AP840" s="350"/>
      <c r="AQ840" s="350"/>
      <c r="AR840" s="350"/>
      <c r="AS840" s="350"/>
      <c r="AT840" s="350"/>
      <c r="AU840" s="350"/>
      <c r="AV840" s="350"/>
      <c r="AW840" s="350"/>
      <c r="AX840" s="350"/>
      <c r="AY840" s="350"/>
      <c r="AZ840" s="350"/>
      <c r="BA840" s="350"/>
      <c r="BB840" s="350"/>
      <c r="BC840" s="350"/>
    </row>
    <row r="841" spans="1:55" s="37" customFormat="1" x14ac:dyDescent="0.4">
      <c r="A841" s="47"/>
      <c r="B841" s="920"/>
      <c r="C841" s="920"/>
      <c r="D841" s="225" t="s">
        <v>45</v>
      </c>
      <c r="F841" s="350"/>
      <c r="G841" s="350"/>
      <c r="H841" s="221"/>
      <c r="I841" s="350"/>
      <c r="J841" s="350"/>
      <c r="K841" s="350"/>
      <c r="L841" s="350"/>
      <c r="M841" s="350"/>
      <c r="N841" s="350"/>
      <c r="O841" s="350"/>
      <c r="P841" s="350"/>
      <c r="Q841" s="350"/>
      <c r="R841" s="350"/>
      <c r="S841" s="350"/>
      <c r="T841" s="350"/>
      <c r="U841" s="350"/>
      <c r="V841" s="350"/>
      <c r="W841" s="350"/>
      <c r="X841" s="350"/>
      <c r="Y841" s="350"/>
      <c r="Z841" s="350"/>
      <c r="AA841" s="350"/>
      <c r="AB841" s="350"/>
      <c r="AC841" s="350"/>
      <c r="AD841" s="350"/>
      <c r="AE841" s="350"/>
      <c r="AF841" s="664"/>
      <c r="AJ841" s="350"/>
      <c r="AK841" s="350"/>
      <c r="AL841" s="350"/>
      <c r="AM841" s="350"/>
      <c r="AN841" s="350"/>
      <c r="AO841" s="350"/>
      <c r="AP841" s="350"/>
      <c r="AQ841" s="350"/>
      <c r="AR841" s="350"/>
      <c r="AS841" s="350"/>
      <c r="AT841" s="350"/>
      <c r="AU841" s="350"/>
      <c r="AV841" s="350"/>
      <c r="AW841" s="350"/>
      <c r="AX841" s="350"/>
      <c r="AY841" s="350"/>
      <c r="AZ841" s="350"/>
      <c r="BA841" s="350"/>
      <c r="BB841" s="350"/>
      <c r="BC841" s="350"/>
    </row>
    <row r="842" spans="1:55" s="37" customFormat="1" x14ac:dyDescent="0.4">
      <c r="A842" s="47"/>
      <c r="B842" s="920"/>
      <c r="C842" s="920"/>
      <c r="D842" s="225"/>
      <c r="F842" s="350"/>
      <c r="G842" s="350"/>
      <c r="H842" s="221"/>
      <c r="I842" s="350"/>
      <c r="J842" s="350"/>
      <c r="K842" s="350"/>
      <c r="L842" s="350"/>
      <c r="M842" s="350"/>
      <c r="N842" s="350"/>
      <c r="O842" s="350"/>
      <c r="P842" s="350"/>
      <c r="Q842" s="350"/>
      <c r="R842" s="350"/>
      <c r="S842" s="350"/>
      <c r="T842" s="350"/>
      <c r="U842" s="350"/>
      <c r="V842" s="350"/>
      <c r="W842" s="350"/>
      <c r="X842" s="350"/>
      <c r="Y842" s="350"/>
      <c r="Z842" s="350"/>
      <c r="AA842" s="350"/>
      <c r="AB842" s="350"/>
      <c r="AC842" s="350"/>
      <c r="AD842" s="350"/>
      <c r="AE842" s="350"/>
      <c r="AF842" s="664"/>
      <c r="AJ842" s="350"/>
      <c r="AK842" s="350"/>
      <c r="AL842" s="350"/>
      <c r="AM842" s="350"/>
      <c r="AN842" s="350"/>
      <c r="AO842" s="350"/>
      <c r="AP842" s="350"/>
      <c r="AQ842" s="350"/>
      <c r="AR842" s="350"/>
      <c r="AS842" s="350"/>
      <c r="AT842" s="350"/>
      <c r="AU842" s="350"/>
      <c r="AV842" s="350"/>
      <c r="AW842" s="350"/>
      <c r="AX842" s="350"/>
      <c r="AY842" s="350"/>
      <c r="AZ842" s="350"/>
      <c r="BA842" s="350"/>
      <c r="BB842" s="350"/>
      <c r="BC842" s="350"/>
    </row>
    <row r="843" spans="1:55" s="1086" customFormat="1" ht="27" customHeight="1" x14ac:dyDescent="0.4">
      <c r="A843" s="1085"/>
      <c r="B843" s="1085"/>
      <c r="C843" s="1085"/>
      <c r="E843" s="1086" t="str">
        <f>$E$49</f>
        <v>SÖGULEG LOSUN</v>
      </c>
      <c r="F843" s="1087"/>
      <c r="G843" s="1087"/>
      <c r="H843" s="1087"/>
      <c r="I843" s="1087"/>
      <c r="J843" s="1087"/>
      <c r="K843" s="1087"/>
      <c r="L843" s="1087"/>
      <c r="M843" s="1087"/>
      <c r="N843" s="1087"/>
      <c r="O843" s="1087"/>
      <c r="P843" s="1087"/>
      <c r="Q843" s="1087"/>
      <c r="R843" s="1087"/>
      <c r="S843" s="1087"/>
      <c r="T843" s="1087"/>
      <c r="U843" s="1087"/>
      <c r="V843" s="1087"/>
      <c r="W843" s="1087"/>
      <c r="X843" s="1087"/>
      <c r="Y843" s="1087"/>
      <c r="Z843" s="1087"/>
      <c r="AA843" s="1087"/>
      <c r="AB843" s="1087"/>
      <c r="AC843" s="1087"/>
      <c r="AD843" s="1087"/>
      <c r="AE843" s="1087"/>
      <c r="AF843" s="1088"/>
      <c r="AI843" s="1086" t="str">
        <f>$AI$49</f>
        <v>HISTORICAL EMISSIONS</v>
      </c>
      <c r="AJ843" s="1087"/>
      <c r="AK843" s="1087"/>
      <c r="AL843" s="1087"/>
      <c r="AM843" s="1087"/>
      <c r="AN843" s="1087"/>
      <c r="AO843" s="1087"/>
      <c r="AP843" s="1087"/>
      <c r="AQ843" s="1087"/>
      <c r="AR843" s="1087"/>
      <c r="AS843" s="1087"/>
      <c r="AT843" s="1087"/>
      <c r="AU843" s="1087"/>
      <c r="AV843" s="1087"/>
      <c r="AW843" s="1087"/>
      <c r="AX843" s="1087"/>
      <c r="AY843" s="1087"/>
      <c r="AZ843" s="1087"/>
      <c r="BA843" s="1087"/>
      <c r="BB843" s="1087"/>
      <c r="BC843" s="1087"/>
    </row>
    <row r="844" spans="1:55" s="37" customFormat="1" x14ac:dyDescent="0.4">
      <c r="A844" s="47"/>
      <c r="B844" s="920"/>
      <c r="C844" s="920"/>
      <c r="D844" s="225" t="s">
        <v>45</v>
      </c>
      <c r="F844" s="350"/>
      <c r="G844" s="350"/>
      <c r="H844" s="221"/>
      <c r="I844" s="350"/>
      <c r="J844" s="350"/>
      <c r="K844" s="350"/>
      <c r="L844" s="350"/>
      <c r="M844" s="350"/>
      <c r="N844" s="350"/>
      <c r="O844" s="350"/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  <c r="AA844" s="350"/>
      <c r="AB844" s="350"/>
      <c r="AC844" s="350"/>
      <c r="AD844" s="350"/>
      <c r="AE844" s="350"/>
      <c r="AF844" s="664"/>
      <c r="AJ844" s="350"/>
      <c r="AK844" s="350"/>
      <c r="AL844" s="350"/>
      <c r="AM844" s="350"/>
      <c r="AN844" s="350"/>
      <c r="AO844" s="350"/>
      <c r="AP844" s="350"/>
      <c r="AQ844" s="350"/>
      <c r="AR844" s="350"/>
      <c r="AS844" s="350"/>
      <c r="AT844" s="350"/>
      <c r="AU844" s="350"/>
      <c r="AV844" s="350"/>
      <c r="AW844" s="350"/>
      <c r="AX844" s="350"/>
      <c r="AY844" s="350"/>
      <c r="AZ844" s="350"/>
      <c r="BA844" s="350"/>
      <c r="BB844" s="350"/>
      <c r="BC844" s="350"/>
    </row>
    <row r="845" spans="1:55" s="37" customFormat="1" x14ac:dyDescent="0.4">
      <c r="A845" s="47"/>
      <c r="B845" s="920"/>
      <c r="C845" s="920"/>
      <c r="D845" s="225" t="s">
        <v>45</v>
      </c>
      <c r="F845" s="350"/>
      <c r="G845" s="350"/>
      <c r="H845" s="221"/>
      <c r="I845" s="350"/>
      <c r="J845" s="350"/>
      <c r="K845" s="350"/>
      <c r="L845" s="350"/>
      <c r="M845" s="350"/>
      <c r="N845" s="350"/>
      <c r="O845" s="350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  <c r="Z845" s="350"/>
      <c r="AA845" s="350"/>
      <c r="AB845" s="350"/>
      <c r="AC845" s="350"/>
      <c r="AD845" s="350"/>
      <c r="AE845" s="350"/>
      <c r="AF845" s="664"/>
      <c r="AJ845" s="350"/>
      <c r="AK845" s="350"/>
      <c r="AL845" s="350"/>
      <c r="AM845" s="350"/>
      <c r="AN845" s="350"/>
      <c r="AO845" s="350"/>
      <c r="AP845" s="350"/>
      <c r="AQ845" s="350"/>
      <c r="AR845" s="350"/>
      <c r="AS845" s="350"/>
      <c r="AT845" s="350"/>
      <c r="AU845" s="350"/>
      <c r="AV845" s="350"/>
      <c r="AW845" s="350"/>
      <c r="AX845" s="350"/>
      <c r="AY845" s="350"/>
      <c r="AZ845" s="350"/>
      <c r="BA845" s="350"/>
      <c r="BB845" s="350"/>
      <c r="BC845" s="350"/>
    </row>
    <row r="846" spans="1:55" s="37" customFormat="1" x14ac:dyDescent="0.4">
      <c r="A846" s="47"/>
      <c r="B846" s="920"/>
      <c r="C846" s="920"/>
      <c r="D846" s="225" t="s">
        <v>45</v>
      </c>
      <c r="F846" s="350"/>
      <c r="G846" s="350"/>
      <c r="H846" s="221"/>
      <c r="I846" s="350"/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  <c r="AA846" s="350"/>
      <c r="AB846" s="350"/>
      <c r="AC846" s="350"/>
      <c r="AD846" s="350"/>
      <c r="AE846" s="350"/>
      <c r="AF846" s="664"/>
      <c r="AJ846" s="350"/>
      <c r="AK846" s="350"/>
      <c r="AL846" s="350"/>
      <c r="AM846" s="350"/>
      <c r="AN846" s="350"/>
      <c r="AO846" s="350"/>
      <c r="AP846" s="350"/>
      <c r="AQ846" s="350"/>
      <c r="AR846" s="350"/>
      <c r="AS846" s="350"/>
      <c r="AT846" s="350"/>
      <c r="AU846" s="350"/>
      <c r="AV846" s="350"/>
      <c r="AW846" s="350"/>
      <c r="AX846" s="350"/>
      <c r="AY846" s="350"/>
      <c r="AZ846" s="350"/>
      <c r="BA846" s="350"/>
      <c r="BB846" s="350"/>
      <c r="BC846" s="350"/>
    </row>
    <row r="847" spans="1:55" s="37" customFormat="1" x14ac:dyDescent="0.4">
      <c r="A847" s="47"/>
      <c r="B847" s="920"/>
      <c r="C847" s="920"/>
      <c r="D847" s="225" t="s">
        <v>45</v>
      </c>
      <c r="F847" s="350"/>
      <c r="G847" s="350"/>
      <c r="H847" s="221"/>
      <c r="I847" s="350"/>
      <c r="J847" s="350"/>
      <c r="K847" s="350"/>
      <c r="L847" s="350"/>
      <c r="M847" s="350"/>
      <c r="N847" s="350"/>
      <c r="O847" s="350"/>
      <c r="P847" s="350"/>
      <c r="Q847" s="350"/>
      <c r="R847" s="350"/>
      <c r="S847" s="350"/>
      <c r="T847" s="350"/>
      <c r="U847" s="350"/>
      <c r="V847" s="350"/>
      <c r="W847" s="350"/>
      <c r="X847" s="350"/>
      <c r="Y847" s="350"/>
      <c r="Z847" s="350"/>
      <c r="AA847" s="350"/>
      <c r="AB847" s="350"/>
      <c r="AC847" s="350"/>
      <c r="AD847" s="350"/>
      <c r="AE847" s="350"/>
      <c r="AF847" s="664"/>
      <c r="AJ847" s="350"/>
      <c r="AK847" s="350"/>
      <c r="AL847" s="350"/>
      <c r="AM847" s="350"/>
      <c r="AN847" s="350"/>
      <c r="AO847" s="350"/>
      <c r="AP847" s="350"/>
      <c r="AQ847" s="350"/>
      <c r="AR847" s="350"/>
      <c r="AS847" s="350"/>
      <c r="AT847" s="350"/>
      <c r="AU847" s="350"/>
      <c r="AV847" s="350"/>
      <c r="AW847" s="350"/>
      <c r="AX847" s="350"/>
      <c r="AY847" s="350"/>
      <c r="AZ847" s="350"/>
      <c r="BA847" s="350"/>
      <c r="BB847" s="350"/>
      <c r="BC847" s="350"/>
    </row>
    <row r="848" spans="1:55" s="37" customFormat="1" x14ac:dyDescent="0.4">
      <c r="A848" s="47"/>
      <c r="B848" s="920"/>
      <c r="C848" s="920"/>
      <c r="D848" s="225" t="s">
        <v>45</v>
      </c>
      <c r="F848" s="350"/>
      <c r="G848" s="350"/>
      <c r="H848" s="221"/>
      <c r="I848" s="350"/>
      <c r="J848" s="350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  <c r="Z848" s="350"/>
      <c r="AA848" s="350"/>
      <c r="AB848" s="350"/>
      <c r="AC848" s="350"/>
      <c r="AD848" s="350"/>
      <c r="AE848" s="350"/>
      <c r="AF848" s="664"/>
      <c r="AJ848" s="350"/>
      <c r="AK848" s="350"/>
      <c r="AL848" s="350"/>
      <c r="AM848" s="350"/>
      <c r="AN848" s="350"/>
      <c r="AO848" s="350"/>
      <c r="AP848" s="350"/>
      <c r="AQ848" s="350"/>
      <c r="AR848" s="350"/>
      <c r="AS848" s="350"/>
      <c r="AT848" s="350"/>
      <c r="AU848" s="350"/>
      <c r="AV848" s="350"/>
      <c r="AW848" s="350"/>
      <c r="AX848" s="350"/>
      <c r="AY848" s="350"/>
      <c r="AZ848" s="350"/>
      <c r="BA848" s="350"/>
      <c r="BB848" s="350"/>
      <c r="BC848" s="350"/>
    </row>
    <row r="849" spans="1:55" s="37" customFormat="1" x14ac:dyDescent="0.4">
      <c r="A849" s="47"/>
      <c r="B849" s="920"/>
      <c r="C849" s="920"/>
      <c r="D849" s="225" t="s">
        <v>45</v>
      </c>
      <c r="F849" s="350"/>
      <c r="G849" s="350"/>
      <c r="H849" s="221"/>
      <c r="I849" s="350"/>
      <c r="J849" s="350"/>
      <c r="K849" s="350"/>
      <c r="L849" s="350"/>
      <c r="M849" s="350"/>
      <c r="N849" s="350"/>
      <c r="O849" s="350"/>
      <c r="P849" s="350"/>
      <c r="Q849" s="350"/>
      <c r="R849" s="350"/>
      <c r="S849" s="350"/>
      <c r="T849" s="350"/>
      <c r="U849" s="350"/>
      <c r="V849" s="350"/>
      <c r="W849" s="350"/>
      <c r="X849" s="350"/>
      <c r="Y849" s="350"/>
      <c r="Z849" s="350"/>
      <c r="AA849" s="350"/>
      <c r="AB849" s="350"/>
      <c r="AC849" s="350"/>
      <c r="AD849" s="350"/>
      <c r="AE849" s="350"/>
      <c r="AF849" s="664"/>
      <c r="AJ849" s="350"/>
      <c r="AK849" s="350"/>
      <c r="AL849" s="350"/>
      <c r="AM849" s="350"/>
      <c r="AN849" s="350"/>
      <c r="AO849" s="350"/>
      <c r="AP849" s="350"/>
      <c r="AQ849" s="350"/>
      <c r="AR849" s="350"/>
      <c r="AS849" s="350"/>
      <c r="AT849" s="350"/>
      <c r="AU849" s="350"/>
      <c r="AV849" s="350"/>
      <c r="AW849" s="350"/>
      <c r="AX849" s="350"/>
      <c r="AY849" s="350"/>
      <c r="AZ849" s="350"/>
      <c r="BA849" s="350"/>
      <c r="BB849" s="350"/>
      <c r="BC849" s="350"/>
    </row>
    <row r="850" spans="1:55" s="37" customFormat="1" x14ac:dyDescent="0.4">
      <c r="A850" s="47"/>
      <c r="B850" s="920"/>
      <c r="C850" s="920"/>
      <c r="D850" s="225" t="s">
        <v>45</v>
      </c>
      <c r="F850" s="350"/>
      <c r="G850" s="350"/>
      <c r="H850" s="221"/>
      <c r="I850" s="350"/>
      <c r="J850" s="350"/>
      <c r="K850" s="350"/>
      <c r="L850" s="350"/>
      <c r="M850" s="350"/>
      <c r="N850" s="350"/>
      <c r="O850" s="350"/>
      <c r="P850" s="350"/>
      <c r="Q850" s="350"/>
      <c r="R850" s="350"/>
      <c r="S850" s="350"/>
      <c r="T850" s="350"/>
      <c r="U850" s="350"/>
      <c r="V850" s="350"/>
      <c r="W850" s="350"/>
      <c r="X850" s="350"/>
      <c r="Y850" s="350"/>
      <c r="Z850" s="350"/>
      <c r="AA850" s="350"/>
      <c r="AB850" s="350"/>
      <c r="AC850" s="350"/>
      <c r="AD850" s="350"/>
      <c r="AE850" s="350"/>
      <c r="AF850" s="664"/>
      <c r="AJ850" s="350"/>
      <c r="AK850" s="350"/>
      <c r="AL850" s="350"/>
      <c r="AM850" s="350"/>
      <c r="AN850" s="350"/>
      <c r="AO850" s="350"/>
      <c r="AP850" s="350"/>
      <c r="AQ850" s="350"/>
      <c r="AR850" s="350"/>
      <c r="AS850" s="350"/>
      <c r="AT850" s="350"/>
      <c r="AU850" s="350"/>
      <c r="AV850" s="350"/>
      <c r="AW850" s="350"/>
      <c r="AX850" s="350"/>
      <c r="AY850" s="350"/>
      <c r="AZ850" s="350"/>
      <c r="BA850" s="350"/>
      <c r="BB850" s="350"/>
      <c r="BC850" s="350"/>
    </row>
    <row r="851" spans="1:55" s="37" customFormat="1" x14ac:dyDescent="0.4">
      <c r="A851" s="47"/>
      <c r="B851" s="920"/>
      <c r="C851" s="920"/>
      <c r="D851" s="225" t="s">
        <v>45</v>
      </c>
      <c r="F851" s="350"/>
      <c r="G851" s="350"/>
      <c r="H851" s="221"/>
      <c r="I851" s="350"/>
      <c r="J851" s="350"/>
      <c r="K851" s="350"/>
      <c r="L851" s="350"/>
      <c r="M851" s="350"/>
      <c r="N851" s="350"/>
      <c r="O851" s="350"/>
      <c r="P851" s="350"/>
      <c r="Q851" s="350"/>
      <c r="R851" s="350"/>
      <c r="S851" s="350"/>
      <c r="T851" s="350"/>
      <c r="U851" s="350"/>
      <c r="V851" s="350"/>
      <c r="W851" s="350"/>
      <c r="X851" s="350"/>
      <c r="Y851" s="350"/>
      <c r="Z851" s="350"/>
      <c r="AA851" s="350"/>
      <c r="AB851" s="350"/>
      <c r="AC851" s="350"/>
      <c r="AD851" s="350"/>
      <c r="AE851" s="350"/>
      <c r="AF851" s="664"/>
      <c r="AJ851" s="350"/>
      <c r="AK851" s="350"/>
      <c r="AL851" s="350"/>
      <c r="AM851" s="350"/>
      <c r="AN851" s="350"/>
      <c r="AO851" s="350"/>
      <c r="AP851" s="350"/>
      <c r="AQ851" s="350"/>
      <c r="AR851" s="350"/>
      <c r="AS851" s="350"/>
      <c r="AT851" s="350"/>
      <c r="AU851" s="350"/>
      <c r="AV851" s="350"/>
      <c r="AW851" s="350"/>
      <c r="AX851" s="350"/>
      <c r="AY851" s="350"/>
      <c r="AZ851" s="350"/>
      <c r="BA851" s="350"/>
      <c r="BB851" s="350"/>
      <c r="BC851" s="350"/>
    </row>
    <row r="852" spans="1:55" s="37" customFormat="1" x14ac:dyDescent="0.4">
      <c r="A852" s="47"/>
      <c r="B852" s="920"/>
      <c r="C852" s="920"/>
      <c r="D852" s="225" t="s">
        <v>45</v>
      </c>
      <c r="F852" s="350"/>
      <c r="G852" s="350"/>
      <c r="H852" s="221"/>
      <c r="I852" s="350"/>
      <c r="J852" s="350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/>
      <c r="Z852" s="350"/>
      <c r="AA852" s="350"/>
      <c r="AB852" s="350"/>
      <c r="AC852" s="350"/>
      <c r="AD852" s="350"/>
      <c r="AE852" s="350"/>
      <c r="AF852" s="664"/>
      <c r="AJ852" s="350"/>
      <c r="AK852" s="350"/>
      <c r="AL852" s="350"/>
      <c r="AM852" s="350"/>
      <c r="AN852" s="350"/>
      <c r="AO852" s="350"/>
      <c r="AP852" s="350"/>
      <c r="AQ852" s="350"/>
      <c r="AR852" s="350"/>
      <c r="AS852" s="350"/>
      <c r="AT852" s="350"/>
      <c r="AU852" s="350"/>
      <c r="AV852" s="350"/>
      <c r="AW852" s="350"/>
      <c r="AX852" s="350"/>
      <c r="AY852" s="350"/>
      <c r="AZ852" s="350"/>
      <c r="BA852" s="350"/>
      <c r="BB852" s="350"/>
      <c r="BC852" s="350"/>
    </row>
    <row r="853" spans="1:55" s="37" customFormat="1" x14ac:dyDescent="0.4">
      <c r="A853" s="47"/>
      <c r="B853" s="920"/>
      <c r="C853" s="920"/>
      <c r="D853" s="225" t="s">
        <v>45</v>
      </c>
      <c r="F853" s="350"/>
      <c r="G853" s="350"/>
      <c r="H853" s="221"/>
      <c r="I853" s="350"/>
      <c r="J853" s="350"/>
      <c r="K853" s="350"/>
      <c r="L853" s="350"/>
      <c r="M853" s="350"/>
      <c r="N853" s="350"/>
      <c r="O853" s="350"/>
      <c r="P853" s="350"/>
      <c r="Q853" s="350"/>
      <c r="R853" s="350"/>
      <c r="S853" s="350"/>
      <c r="T853" s="350"/>
      <c r="U853" s="350"/>
      <c r="V853" s="350"/>
      <c r="W853" s="350"/>
      <c r="X853" s="350"/>
      <c r="Y853" s="350"/>
      <c r="Z853" s="350"/>
      <c r="AA853" s="350"/>
      <c r="AB853" s="350"/>
      <c r="AC853" s="350"/>
      <c r="AD853" s="350"/>
      <c r="AE853" s="350"/>
      <c r="AF853" s="664"/>
      <c r="AJ853" s="350"/>
      <c r="AK853" s="350"/>
      <c r="AL853" s="350"/>
      <c r="AM853" s="350"/>
      <c r="AN853" s="350"/>
      <c r="AO853" s="350"/>
      <c r="AP853" s="350"/>
      <c r="AQ853" s="350"/>
      <c r="AR853" s="350"/>
      <c r="AS853" s="350"/>
      <c r="AT853" s="350"/>
      <c r="AU853" s="350"/>
      <c r="AV853" s="350"/>
      <c r="AW853" s="350"/>
      <c r="AX853" s="350"/>
      <c r="AY853" s="350"/>
      <c r="AZ853" s="350"/>
      <c r="BA853" s="350"/>
      <c r="BB853" s="350"/>
      <c r="BC853" s="350"/>
    </row>
    <row r="854" spans="1:55" s="37" customFormat="1" x14ac:dyDescent="0.4">
      <c r="A854" s="47"/>
      <c r="B854" s="920"/>
      <c r="C854" s="920"/>
      <c r="D854" s="225" t="s">
        <v>45</v>
      </c>
      <c r="F854" s="350"/>
      <c r="G854" s="350"/>
      <c r="H854" s="221"/>
      <c r="I854" s="350"/>
      <c r="J854" s="350"/>
      <c r="K854" s="350"/>
      <c r="L854" s="350"/>
      <c r="M854" s="350"/>
      <c r="N854" s="350"/>
      <c r="O854" s="350"/>
      <c r="P854" s="350"/>
      <c r="Q854" s="350"/>
      <c r="R854" s="350"/>
      <c r="S854" s="350"/>
      <c r="T854" s="350"/>
      <c r="U854" s="350"/>
      <c r="V854" s="350"/>
      <c r="W854" s="350"/>
      <c r="X854" s="350"/>
      <c r="Y854" s="350"/>
      <c r="Z854" s="350"/>
      <c r="AA854" s="350"/>
      <c r="AB854" s="350"/>
      <c r="AC854" s="350"/>
      <c r="AD854" s="350"/>
      <c r="AE854" s="350"/>
      <c r="AF854" s="664"/>
      <c r="AJ854" s="350"/>
      <c r="AK854" s="350"/>
      <c r="AL854" s="350"/>
      <c r="AM854" s="350"/>
      <c r="AN854" s="350"/>
      <c r="AO854" s="350"/>
      <c r="AP854" s="350"/>
      <c r="AQ854" s="350"/>
      <c r="AR854" s="350"/>
      <c r="AS854" s="350"/>
      <c r="AT854" s="350"/>
      <c r="AU854" s="350"/>
      <c r="AV854" s="350"/>
      <c r="AW854" s="350"/>
      <c r="AX854" s="350"/>
      <c r="AY854" s="350"/>
      <c r="AZ854" s="350"/>
      <c r="BA854" s="350"/>
      <c r="BB854" s="350"/>
      <c r="BC854" s="350"/>
    </row>
    <row r="855" spans="1:55" s="37" customFormat="1" x14ac:dyDescent="0.4">
      <c r="A855" s="47"/>
      <c r="B855" s="920"/>
      <c r="C855" s="920"/>
      <c r="D855" s="225" t="s">
        <v>45</v>
      </c>
      <c r="F855" s="350"/>
      <c r="G855" s="350"/>
      <c r="H855" s="221"/>
      <c r="I855" s="350"/>
      <c r="J855" s="350"/>
      <c r="K855" s="350"/>
      <c r="L855" s="350"/>
      <c r="M855" s="350"/>
      <c r="N855" s="350"/>
      <c r="O855" s="350"/>
      <c r="P855" s="350"/>
      <c r="Q855" s="350"/>
      <c r="R855" s="350"/>
      <c r="S855" s="350"/>
      <c r="T855" s="350"/>
      <c r="U855" s="350"/>
      <c r="V855" s="350"/>
      <c r="W855" s="350"/>
      <c r="X855" s="350"/>
      <c r="Y855" s="350"/>
      <c r="Z855" s="350"/>
      <c r="AA855" s="350"/>
      <c r="AB855" s="350"/>
      <c r="AC855" s="350"/>
      <c r="AD855" s="350"/>
      <c r="AE855" s="350"/>
      <c r="AF855" s="664"/>
      <c r="AJ855" s="350"/>
      <c r="AK855" s="350"/>
      <c r="AL855" s="350"/>
      <c r="AM855" s="350"/>
      <c r="AN855" s="350"/>
      <c r="AO855" s="350"/>
      <c r="AP855" s="350"/>
      <c r="AQ855" s="350"/>
      <c r="AR855" s="350"/>
      <c r="AS855" s="350"/>
      <c r="AT855" s="350"/>
      <c r="AU855" s="350"/>
      <c r="AV855" s="350"/>
      <c r="AW855" s="350"/>
      <c r="AX855" s="350"/>
      <c r="AY855" s="350"/>
      <c r="AZ855" s="350"/>
      <c r="BA855" s="350"/>
      <c r="BB855" s="350"/>
      <c r="BC855" s="350"/>
    </row>
    <row r="856" spans="1:55" s="37" customFormat="1" x14ac:dyDescent="0.4">
      <c r="A856" s="47"/>
      <c r="B856" s="920"/>
      <c r="C856" s="920"/>
      <c r="D856" s="225" t="s">
        <v>45</v>
      </c>
      <c r="F856" s="350"/>
      <c r="G856" s="350"/>
      <c r="H856" s="221"/>
      <c r="I856" s="350"/>
      <c r="J856" s="350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350"/>
      <c r="Z856" s="350"/>
      <c r="AA856" s="350"/>
      <c r="AB856" s="350"/>
      <c r="AC856" s="350"/>
      <c r="AD856" s="350"/>
      <c r="AE856" s="350"/>
      <c r="AF856" s="664"/>
      <c r="AJ856" s="350"/>
      <c r="AK856" s="350"/>
      <c r="AL856" s="350"/>
      <c r="AM856" s="350"/>
      <c r="AN856" s="350"/>
      <c r="AO856" s="350"/>
      <c r="AP856" s="350"/>
      <c r="AQ856" s="350"/>
      <c r="AR856" s="350"/>
      <c r="AS856" s="350"/>
      <c r="AT856" s="350"/>
      <c r="AU856" s="350"/>
      <c r="AV856" s="350"/>
      <c r="AW856" s="350"/>
      <c r="AX856" s="350"/>
      <c r="AY856" s="350"/>
      <c r="AZ856" s="350"/>
      <c r="BA856" s="350"/>
      <c r="BB856" s="350"/>
      <c r="BC856" s="350"/>
    </row>
    <row r="857" spans="1:55" s="37" customFormat="1" x14ac:dyDescent="0.4">
      <c r="A857" s="47"/>
      <c r="B857" s="920"/>
      <c r="C857" s="920"/>
      <c r="D857" s="225" t="s">
        <v>45</v>
      </c>
      <c r="F857" s="350"/>
      <c r="G857" s="350"/>
      <c r="H857" s="221"/>
      <c r="I857" s="350"/>
      <c r="J857" s="350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/>
      <c r="Z857" s="350"/>
      <c r="AA857" s="350"/>
      <c r="AB857" s="350"/>
      <c r="AC857" s="350"/>
      <c r="AD857" s="350"/>
      <c r="AE857" s="350"/>
      <c r="AF857" s="664"/>
      <c r="AJ857" s="350"/>
      <c r="AK857" s="350"/>
      <c r="AL857" s="350"/>
      <c r="AM857" s="350"/>
      <c r="AN857" s="350"/>
      <c r="AO857" s="350"/>
      <c r="AP857" s="350"/>
      <c r="AQ857" s="350"/>
      <c r="AR857" s="350"/>
      <c r="AS857" s="350"/>
      <c r="AT857" s="350"/>
      <c r="AU857" s="350"/>
      <c r="AV857" s="350"/>
      <c r="AW857" s="350"/>
      <c r="AX857" s="350"/>
      <c r="AY857" s="350"/>
      <c r="AZ857" s="350"/>
      <c r="BA857" s="350"/>
      <c r="BB857" s="350"/>
      <c r="BC857" s="350"/>
    </row>
    <row r="858" spans="1:55" s="37" customFormat="1" x14ac:dyDescent="0.4">
      <c r="A858" s="47"/>
      <c r="B858" s="920"/>
      <c r="C858" s="920"/>
      <c r="D858" s="225" t="s">
        <v>45</v>
      </c>
      <c r="F858" s="350"/>
      <c r="G858" s="350"/>
      <c r="H858" s="221"/>
      <c r="I858" s="350"/>
      <c r="J858" s="350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50"/>
      <c r="AC858" s="350"/>
      <c r="AD858" s="350"/>
      <c r="AE858" s="350"/>
      <c r="AF858" s="664"/>
      <c r="AJ858" s="350"/>
      <c r="AK858" s="350"/>
      <c r="AL858" s="350"/>
      <c r="AM858" s="350"/>
      <c r="AN858" s="350"/>
      <c r="AO858" s="350"/>
      <c r="AP858" s="350"/>
      <c r="AQ858" s="350"/>
      <c r="AR858" s="350"/>
      <c r="AS858" s="350"/>
      <c r="AT858" s="350"/>
      <c r="AU858" s="350"/>
      <c r="AV858" s="350"/>
      <c r="AW858" s="350"/>
      <c r="AX858" s="350"/>
      <c r="AY858" s="350"/>
      <c r="AZ858" s="350"/>
      <c r="BA858" s="350"/>
      <c r="BB858" s="350"/>
      <c r="BC858" s="350"/>
    </row>
    <row r="859" spans="1:55" s="37" customFormat="1" x14ac:dyDescent="0.4">
      <c r="A859" s="47"/>
      <c r="B859" s="920"/>
      <c r="C859" s="920"/>
      <c r="D859" s="225" t="s">
        <v>45</v>
      </c>
      <c r="F859" s="350"/>
      <c r="G859" s="350"/>
      <c r="H859" s="221"/>
      <c r="I859" s="350"/>
      <c r="J859" s="350"/>
      <c r="K859" s="350"/>
      <c r="L859" s="350"/>
      <c r="M859" s="350"/>
      <c r="N859" s="350"/>
      <c r="O859" s="350"/>
      <c r="P859" s="350"/>
      <c r="Q859" s="350"/>
      <c r="R859" s="350"/>
      <c r="S859" s="350"/>
      <c r="T859" s="350"/>
      <c r="U859" s="350"/>
      <c r="V859" s="350"/>
      <c r="W859" s="350"/>
      <c r="X859" s="350"/>
      <c r="Y859" s="350"/>
      <c r="Z859" s="350"/>
      <c r="AA859" s="350"/>
      <c r="AB859" s="350"/>
      <c r="AC859" s="350"/>
      <c r="AD859" s="350"/>
      <c r="AE859" s="350"/>
      <c r="AF859" s="664"/>
      <c r="AJ859" s="350"/>
      <c r="AK859" s="350"/>
      <c r="AL859" s="350"/>
      <c r="AM859" s="350"/>
      <c r="AN859" s="350"/>
      <c r="AO859" s="350"/>
      <c r="AP859" s="350"/>
      <c r="AQ859" s="350"/>
      <c r="AR859" s="350"/>
      <c r="AS859" s="350"/>
      <c r="AT859" s="350"/>
      <c r="AU859" s="350"/>
      <c r="AV859" s="350"/>
      <c r="AW859" s="350"/>
      <c r="AX859" s="350"/>
      <c r="AY859" s="350"/>
      <c r="AZ859" s="350"/>
      <c r="BA859" s="350"/>
      <c r="BB859" s="350"/>
      <c r="BC859" s="350"/>
    </row>
    <row r="860" spans="1:55" s="37" customFormat="1" x14ac:dyDescent="0.4">
      <c r="A860" s="47"/>
      <c r="B860" s="920"/>
      <c r="C860" s="920"/>
      <c r="D860" s="225" t="s">
        <v>45</v>
      </c>
      <c r="F860" s="350"/>
      <c r="G860" s="350"/>
      <c r="H860" s="221"/>
      <c r="I860" s="350"/>
      <c r="J860" s="350"/>
      <c r="K860" s="350"/>
      <c r="L860" s="350"/>
      <c r="M860" s="350"/>
      <c r="N860" s="350"/>
      <c r="O860" s="350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  <c r="Z860" s="350"/>
      <c r="AA860" s="350"/>
      <c r="AB860" s="350"/>
      <c r="AC860" s="350"/>
      <c r="AD860" s="350"/>
      <c r="AE860" s="350"/>
      <c r="AF860" s="664"/>
      <c r="AJ860" s="350"/>
      <c r="AK860" s="350"/>
      <c r="AL860" s="350"/>
      <c r="AM860" s="350"/>
      <c r="AN860" s="350"/>
      <c r="AO860" s="350"/>
      <c r="AP860" s="350"/>
      <c r="AQ860" s="350"/>
      <c r="AR860" s="350"/>
      <c r="AS860" s="350"/>
      <c r="AT860" s="350"/>
      <c r="AU860" s="350"/>
      <c r="AV860" s="350"/>
      <c r="AW860" s="350"/>
      <c r="AX860" s="350"/>
      <c r="AY860" s="350"/>
      <c r="AZ860" s="350"/>
      <c r="BA860" s="350"/>
      <c r="BB860" s="350"/>
      <c r="BC860" s="350"/>
    </row>
    <row r="861" spans="1:55" s="37" customFormat="1" x14ac:dyDescent="0.4">
      <c r="A861" s="47"/>
      <c r="B861" s="920"/>
      <c r="C861" s="920"/>
      <c r="D861" s="225" t="s">
        <v>45</v>
      </c>
      <c r="F861" s="350"/>
      <c r="G861" s="350"/>
      <c r="H861" s="221"/>
      <c r="I861" s="350"/>
      <c r="J861" s="350"/>
      <c r="K861" s="350"/>
      <c r="L861" s="350"/>
      <c r="M861" s="350"/>
      <c r="N861" s="350"/>
      <c r="O861" s="350"/>
      <c r="P861" s="350"/>
      <c r="Q861" s="350"/>
      <c r="R861" s="350"/>
      <c r="S861" s="350"/>
      <c r="T861" s="350"/>
      <c r="U861" s="350"/>
      <c r="V861" s="350"/>
      <c r="W861" s="350"/>
      <c r="X861" s="350"/>
      <c r="Y861" s="350"/>
      <c r="Z861" s="350"/>
      <c r="AA861" s="350"/>
      <c r="AB861" s="350"/>
      <c r="AC861" s="350"/>
      <c r="AD861" s="350"/>
      <c r="AE861" s="350"/>
      <c r="AF861" s="664"/>
      <c r="AJ861" s="350"/>
      <c r="AK861" s="350"/>
      <c r="AL861" s="350"/>
      <c r="AM861" s="350"/>
      <c r="AN861" s="350"/>
      <c r="AO861" s="350"/>
      <c r="AP861" s="350"/>
      <c r="AQ861" s="350"/>
      <c r="AR861" s="350"/>
      <c r="AS861" s="350"/>
      <c r="AT861" s="350"/>
      <c r="AU861" s="350"/>
      <c r="AV861" s="350"/>
      <c r="AW861" s="350"/>
      <c r="AX861" s="350"/>
      <c r="AY861" s="350"/>
      <c r="AZ861" s="350"/>
      <c r="BA861" s="350"/>
      <c r="BB861" s="350"/>
      <c r="BC861" s="350"/>
    </row>
    <row r="862" spans="1:55" s="37" customFormat="1" x14ac:dyDescent="0.4">
      <c r="A862" s="47"/>
      <c r="B862" s="920"/>
      <c r="C862" s="920"/>
      <c r="D862" s="225" t="s">
        <v>45</v>
      </c>
      <c r="F862" s="350"/>
      <c r="G862" s="350"/>
      <c r="H862" s="221"/>
      <c r="I862" s="350"/>
      <c r="J862" s="350"/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50"/>
      <c r="AC862" s="350"/>
      <c r="AD862" s="350"/>
      <c r="AE862" s="350"/>
      <c r="AF862" s="664"/>
      <c r="AJ862" s="350"/>
      <c r="AK862" s="350"/>
      <c r="AL862" s="350"/>
      <c r="AM862" s="350"/>
      <c r="AN862" s="350"/>
      <c r="AO862" s="350"/>
      <c r="AP862" s="350"/>
      <c r="AQ862" s="350"/>
      <c r="AR862" s="350"/>
      <c r="AS862" s="350"/>
      <c r="AT862" s="350"/>
      <c r="AU862" s="350"/>
      <c r="AV862" s="350"/>
      <c r="AW862" s="350"/>
      <c r="AX862" s="350"/>
      <c r="AY862" s="350"/>
      <c r="AZ862" s="350"/>
      <c r="BA862" s="350"/>
      <c r="BB862" s="350"/>
      <c r="BC862" s="350"/>
    </row>
    <row r="863" spans="1:55" s="37" customFormat="1" x14ac:dyDescent="0.4">
      <c r="A863" s="47"/>
      <c r="B863" s="920"/>
      <c r="C863" s="920"/>
      <c r="D863" s="225" t="s">
        <v>45</v>
      </c>
      <c r="F863" s="350"/>
      <c r="G863" s="350"/>
      <c r="H863" s="221"/>
      <c r="I863" s="350"/>
      <c r="J863" s="350"/>
      <c r="K863" s="350"/>
      <c r="L863" s="350"/>
      <c r="M863" s="350"/>
      <c r="N863" s="350"/>
      <c r="O863" s="350"/>
      <c r="P863" s="350"/>
      <c r="Q863" s="350"/>
      <c r="R863" s="350"/>
      <c r="S863" s="350"/>
      <c r="T863" s="350"/>
      <c r="U863" s="350"/>
      <c r="V863" s="350"/>
      <c r="W863" s="350"/>
      <c r="X863" s="350"/>
      <c r="Y863" s="350"/>
      <c r="Z863" s="350"/>
      <c r="AA863" s="350"/>
      <c r="AB863" s="350"/>
      <c r="AC863" s="350"/>
      <c r="AD863" s="350"/>
      <c r="AE863" s="350"/>
      <c r="AF863" s="664"/>
      <c r="AJ863" s="350"/>
      <c r="AK863" s="350"/>
      <c r="AL863" s="350"/>
      <c r="AM863" s="350"/>
      <c r="AN863" s="350"/>
      <c r="AO863" s="350"/>
      <c r="AP863" s="350"/>
      <c r="AQ863" s="350"/>
      <c r="AR863" s="350"/>
      <c r="AS863" s="350"/>
      <c r="AT863" s="350"/>
      <c r="AU863" s="350"/>
      <c r="AV863" s="350"/>
      <c r="AW863" s="350"/>
      <c r="AX863" s="350"/>
      <c r="AY863" s="350"/>
      <c r="AZ863" s="350"/>
      <c r="BA863" s="350"/>
      <c r="BB863" s="350"/>
      <c r="BC863" s="350"/>
    </row>
    <row r="864" spans="1:55" s="37" customFormat="1" x14ac:dyDescent="0.4">
      <c r="A864" s="47"/>
      <c r="B864" s="920"/>
      <c r="C864" s="920"/>
      <c r="D864" s="225" t="s">
        <v>45</v>
      </c>
      <c r="F864" s="350"/>
      <c r="G864" s="350"/>
      <c r="H864" s="221"/>
      <c r="I864" s="350"/>
      <c r="J864" s="350"/>
      <c r="K864" s="350"/>
      <c r="L864" s="350"/>
      <c r="M864" s="350"/>
      <c r="N864" s="350"/>
      <c r="O864" s="350"/>
      <c r="P864" s="350"/>
      <c r="Q864" s="350"/>
      <c r="R864" s="350"/>
      <c r="S864" s="350"/>
      <c r="T864" s="350"/>
      <c r="U864" s="350"/>
      <c r="V864" s="350"/>
      <c r="W864" s="350"/>
      <c r="X864" s="350"/>
      <c r="Y864" s="350"/>
      <c r="Z864" s="350"/>
      <c r="AA864" s="350"/>
      <c r="AB864" s="350"/>
      <c r="AC864" s="350"/>
      <c r="AD864" s="350"/>
      <c r="AE864" s="350"/>
      <c r="AF864" s="664"/>
      <c r="AJ864" s="350"/>
      <c r="AK864" s="350"/>
      <c r="AL864" s="350"/>
      <c r="AM864" s="350"/>
      <c r="AN864" s="350"/>
      <c r="AO864" s="350"/>
      <c r="AP864" s="350"/>
      <c r="AQ864" s="350"/>
      <c r="AR864" s="350"/>
      <c r="AS864" s="350"/>
      <c r="AT864" s="350"/>
      <c r="AU864" s="350"/>
      <c r="AV864" s="350"/>
      <c r="AW864" s="350"/>
      <c r="AX864" s="350"/>
      <c r="AY864" s="350"/>
      <c r="AZ864" s="350"/>
      <c r="BA864" s="350"/>
      <c r="BB864" s="350"/>
      <c r="BC864" s="350"/>
    </row>
    <row r="865" spans="1:55" s="37" customFormat="1" x14ac:dyDescent="0.4">
      <c r="A865" s="47"/>
      <c r="B865" s="920"/>
      <c r="C865" s="920"/>
      <c r="D865" s="225"/>
      <c r="F865" s="350"/>
      <c r="G865" s="350"/>
      <c r="H865" s="221"/>
      <c r="I865" s="350"/>
      <c r="J865" s="350"/>
      <c r="K865" s="350"/>
      <c r="L865" s="350"/>
      <c r="M865" s="350"/>
      <c r="N865" s="350"/>
      <c r="O865" s="350"/>
      <c r="P865" s="350"/>
      <c r="Q865" s="350"/>
      <c r="R865" s="350"/>
      <c r="S865" s="350"/>
      <c r="T865" s="350"/>
      <c r="U865" s="350"/>
      <c r="V865" s="350"/>
      <c r="W865" s="350"/>
      <c r="X865" s="350"/>
      <c r="Y865" s="350"/>
      <c r="Z865" s="350"/>
      <c r="AA865" s="350"/>
      <c r="AB865" s="350"/>
      <c r="AC865" s="350"/>
      <c r="AD865" s="350"/>
      <c r="AE865" s="350"/>
      <c r="AF865" s="664"/>
      <c r="AJ865" s="350"/>
      <c r="AK865" s="350"/>
      <c r="AL865" s="350"/>
      <c r="AM865" s="350"/>
      <c r="AN865" s="350"/>
      <c r="AO865" s="350"/>
      <c r="AP865" s="350"/>
      <c r="AQ865" s="350"/>
      <c r="AR865" s="350"/>
      <c r="AS865" s="350"/>
      <c r="AT865" s="350"/>
      <c r="AU865" s="350"/>
      <c r="AV865" s="350"/>
      <c r="AW865" s="350"/>
      <c r="AX865" s="350"/>
      <c r="AY865" s="350"/>
      <c r="AZ865" s="350"/>
      <c r="BA865" s="350"/>
      <c r="BB865" s="350"/>
      <c r="BC865" s="350"/>
    </row>
    <row r="866" spans="1:55" s="1086" customFormat="1" ht="27" customHeight="1" x14ac:dyDescent="0.4">
      <c r="A866" s="1085"/>
      <c r="B866" s="1085"/>
      <c r="C866" s="1085"/>
      <c r="E866" s="1086" t="str">
        <f>$E$211</f>
        <v>LOSUNARSPÁ: SVIÐSMYND BYGGÐ Á AÐGERÐUM STJÓRNVALDA</v>
      </c>
      <c r="F866" s="1087"/>
      <c r="G866" s="1087"/>
      <c r="H866" s="1087"/>
      <c r="I866" s="1087"/>
      <c r="J866" s="1087"/>
      <c r="K866" s="1087"/>
      <c r="L866" s="1087"/>
      <c r="M866" s="1087"/>
      <c r="N866" s="1087"/>
      <c r="O866" s="1087"/>
      <c r="P866" s="1087"/>
      <c r="Q866" s="1087"/>
      <c r="R866" s="1087"/>
      <c r="S866" s="1087"/>
      <c r="T866" s="1087"/>
      <c r="U866" s="1087"/>
      <c r="V866" s="1087"/>
      <c r="W866" s="1087"/>
      <c r="X866" s="1087"/>
      <c r="Y866" s="1087"/>
      <c r="Z866" s="1087"/>
      <c r="AA866" s="1087"/>
      <c r="AB866" s="1087"/>
      <c r="AC866" s="1087"/>
      <c r="AD866" s="1087"/>
      <c r="AE866" s="1087"/>
      <c r="AF866" s="1088"/>
      <c r="AI866" s="1086" t="str">
        <f>$AI$211</f>
        <v>EMISSION PROJECTIONS: GOVERNMENT POLICY-BASED SCENARIO</v>
      </c>
      <c r="AJ866" s="1087"/>
      <c r="AK866" s="1087"/>
      <c r="AL866" s="1087"/>
      <c r="AM866" s="1087"/>
      <c r="AN866" s="1087"/>
      <c r="AO866" s="1087"/>
      <c r="AP866" s="1087"/>
      <c r="AQ866" s="1087"/>
      <c r="AR866" s="1087"/>
      <c r="AS866" s="1087"/>
      <c r="AT866" s="1087"/>
      <c r="AU866" s="1087"/>
      <c r="AV866" s="1087"/>
      <c r="AW866" s="1087"/>
      <c r="AX866" s="1087"/>
      <c r="AY866" s="1087"/>
      <c r="AZ866" s="1087"/>
      <c r="BA866" s="1087"/>
      <c r="BB866" s="1087"/>
      <c r="BC866" s="1087"/>
    </row>
    <row r="867" spans="1:55" s="37" customFormat="1" x14ac:dyDescent="0.4">
      <c r="A867" s="47"/>
      <c r="B867" s="920"/>
      <c r="C867" s="920"/>
      <c r="D867" s="225" t="s">
        <v>45</v>
      </c>
      <c r="F867" s="350"/>
      <c r="G867" s="350"/>
      <c r="H867" s="221"/>
      <c r="I867" s="350"/>
      <c r="J867" s="350"/>
      <c r="K867" s="350"/>
      <c r="L867" s="350"/>
      <c r="M867" s="350"/>
      <c r="N867" s="350"/>
      <c r="O867" s="350"/>
      <c r="P867" s="350"/>
      <c r="Q867" s="350"/>
      <c r="R867" s="350"/>
      <c r="S867" s="350"/>
      <c r="T867" s="350"/>
      <c r="U867" s="350"/>
      <c r="V867" s="350"/>
      <c r="W867" s="350"/>
      <c r="X867" s="350"/>
      <c r="Y867" s="350"/>
      <c r="Z867" s="350"/>
      <c r="AA867" s="350"/>
      <c r="AB867" s="350"/>
      <c r="AC867" s="350"/>
      <c r="AD867" s="350"/>
      <c r="AE867" s="350"/>
      <c r="AF867" s="664"/>
      <c r="AJ867" s="350"/>
      <c r="AK867" s="350"/>
      <c r="AL867" s="350"/>
      <c r="AM867" s="350"/>
      <c r="AN867" s="350"/>
      <c r="AO867" s="350"/>
      <c r="AP867" s="350"/>
      <c r="AQ867" s="350"/>
      <c r="AR867" s="350"/>
      <c r="AS867" s="350"/>
      <c r="AT867" s="350"/>
      <c r="AU867" s="350"/>
      <c r="AV867" s="350"/>
      <c r="AW867" s="350"/>
      <c r="AX867" s="350"/>
      <c r="AY867" s="350"/>
      <c r="AZ867" s="350"/>
      <c r="BA867" s="350"/>
      <c r="BB867" s="350"/>
      <c r="BC867" s="350"/>
    </row>
    <row r="868" spans="1:55" s="37" customFormat="1" x14ac:dyDescent="0.4">
      <c r="A868" s="47"/>
      <c r="B868" s="920"/>
      <c r="C868" s="920"/>
      <c r="D868" s="225" t="s">
        <v>45</v>
      </c>
      <c r="F868" s="350"/>
      <c r="G868" s="350"/>
      <c r="H868" s="221"/>
      <c r="I868" s="350"/>
      <c r="J868" s="350"/>
      <c r="K868" s="350"/>
      <c r="L868" s="350"/>
      <c r="M868" s="350"/>
      <c r="N868" s="350"/>
      <c r="O868" s="350"/>
      <c r="P868" s="350"/>
      <c r="Q868" s="350"/>
      <c r="R868" s="350"/>
      <c r="S868" s="350"/>
      <c r="T868" s="350"/>
      <c r="U868" s="350"/>
      <c r="V868" s="350"/>
      <c r="W868" s="350"/>
      <c r="X868" s="350"/>
      <c r="Y868" s="350"/>
      <c r="Z868" s="350"/>
      <c r="AA868" s="350"/>
      <c r="AB868" s="350"/>
      <c r="AC868" s="350"/>
      <c r="AD868" s="350"/>
      <c r="AE868" s="350"/>
      <c r="AF868" s="664"/>
      <c r="AJ868" s="350"/>
      <c r="AK868" s="350"/>
      <c r="AL868" s="350"/>
      <c r="AM868" s="350"/>
      <c r="AN868" s="350"/>
      <c r="AO868" s="350"/>
      <c r="AP868" s="350"/>
      <c r="AQ868" s="350"/>
      <c r="AR868" s="350"/>
      <c r="AS868" s="350"/>
      <c r="AT868" s="350"/>
      <c r="AU868" s="350"/>
      <c r="AV868" s="350"/>
      <c r="AW868" s="350"/>
      <c r="AX868" s="350"/>
      <c r="AY868" s="350"/>
      <c r="AZ868" s="350"/>
      <c r="BA868" s="350"/>
      <c r="BB868" s="350"/>
      <c r="BC868" s="350"/>
    </row>
    <row r="869" spans="1:55" s="37" customFormat="1" ht="13.5" customHeight="1" x14ac:dyDescent="0.4">
      <c r="A869" s="47"/>
      <c r="B869" s="923"/>
      <c r="C869" s="923"/>
      <c r="D869" s="225" t="s">
        <v>45</v>
      </c>
      <c r="E869" s="226"/>
      <c r="F869" s="209"/>
      <c r="G869" s="209"/>
      <c r="H869" s="209"/>
      <c r="I869" s="209"/>
      <c r="J869" s="209"/>
      <c r="K869" s="209"/>
      <c r="L869" s="209"/>
      <c r="M869" s="209"/>
      <c r="N869" s="209"/>
      <c r="O869" s="209"/>
      <c r="P869" s="209"/>
      <c r="Q869" s="209"/>
      <c r="R869" s="350"/>
      <c r="S869" s="350"/>
      <c r="T869" s="350"/>
      <c r="U869" s="350"/>
      <c r="V869" s="350"/>
      <c r="W869" s="350"/>
      <c r="X869" s="350"/>
      <c r="Y869" s="350"/>
      <c r="Z869" s="350"/>
      <c r="AA869" s="350"/>
      <c r="AB869" s="350"/>
      <c r="AC869" s="350"/>
      <c r="AD869" s="350"/>
      <c r="AE869" s="350"/>
      <c r="AF869" s="664"/>
      <c r="AJ869" s="350"/>
      <c r="AK869" s="350"/>
      <c r="AL869" s="350"/>
      <c r="AM869" s="350"/>
      <c r="AN869" s="350"/>
      <c r="AO869" s="350"/>
      <c r="AP869" s="350"/>
      <c r="AQ869" s="350"/>
      <c r="AR869" s="350"/>
      <c r="AS869" s="350"/>
      <c r="AT869" s="350"/>
      <c r="AU869" s="350"/>
      <c r="AV869" s="350"/>
      <c r="AW869" s="350"/>
      <c r="AX869" s="350"/>
      <c r="AY869" s="350"/>
      <c r="AZ869" s="350"/>
      <c r="BA869" s="350"/>
      <c r="BB869" s="350"/>
      <c r="BC869" s="350"/>
    </row>
    <row r="870" spans="1:55" s="37" customFormat="1" x14ac:dyDescent="0.4">
      <c r="A870" s="47"/>
      <c r="B870" s="920"/>
      <c r="C870" s="920"/>
      <c r="D870" s="225" t="s">
        <v>45</v>
      </c>
      <c r="F870" s="350"/>
      <c r="G870" s="350"/>
      <c r="H870" s="221"/>
      <c r="I870" s="350"/>
      <c r="J870" s="350"/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50"/>
      <c r="AC870" s="350"/>
      <c r="AD870" s="350"/>
      <c r="AE870" s="350"/>
      <c r="AF870" s="664"/>
      <c r="AJ870" s="350"/>
      <c r="AK870" s="350"/>
      <c r="AL870" s="350"/>
      <c r="AM870" s="350"/>
      <c r="AN870" s="350"/>
      <c r="AO870" s="350"/>
      <c r="AP870" s="350"/>
      <c r="AQ870" s="350"/>
      <c r="AR870" s="350"/>
      <c r="AS870" s="350"/>
      <c r="AT870" s="350"/>
      <c r="AU870" s="350"/>
      <c r="AV870" s="350"/>
      <c r="AW870" s="350"/>
      <c r="AX870" s="350"/>
      <c r="AY870" s="350"/>
      <c r="AZ870" s="350"/>
      <c r="BA870" s="350"/>
      <c r="BB870" s="350"/>
      <c r="BC870" s="350"/>
    </row>
    <row r="871" spans="1:55" s="37" customFormat="1" x14ac:dyDescent="0.4">
      <c r="A871" s="47"/>
      <c r="B871" s="920"/>
      <c r="C871" s="920"/>
      <c r="D871" s="225" t="s">
        <v>45</v>
      </c>
      <c r="F871" s="350"/>
      <c r="G871" s="350"/>
      <c r="H871" s="221"/>
      <c r="I871" s="350"/>
      <c r="J871" s="350"/>
      <c r="K871" s="350"/>
      <c r="L871" s="350"/>
      <c r="M871" s="350"/>
      <c r="N871" s="350"/>
      <c r="O871" s="350"/>
      <c r="P871" s="350"/>
      <c r="Q871" s="350"/>
      <c r="R871" s="350"/>
      <c r="S871" s="350"/>
      <c r="T871" s="350"/>
      <c r="U871" s="350"/>
      <c r="V871" s="350"/>
      <c r="W871" s="350"/>
      <c r="X871" s="350"/>
      <c r="Y871" s="350"/>
      <c r="Z871" s="350"/>
      <c r="AA871" s="350"/>
      <c r="AB871" s="350"/>
      <c r="AC871" s="350"/>
      <c r="AD871" s="350"/>
      <c r="AE871" s="350"/>
      <c r="AF871" s="664"/>
      <c r="AJ871" s="350"/>
      <c r="AK871" s="350"/>
      <c r="AL871" s="350"/>
      <c r="AM871" s="350"/>
      <c r="AN871" s="350"/>
      <c r="AO871" s="350"/>
      <c r="AP871" s="350"/>
      <c r="AQ871" s="350"/>
      <c r="AR871" s="350"/>
      <c r="AS871" s="350"/>
      <c r="AT871" s="350"/>
      <c r="AU871" s="350"/>
      <c r="AV871" s="350"/>
      <c r="AW871" s="350"/>
      <c r="AX871" s="350"/>
      <c r="AY871" s="350"/>
      <c r="AZ871" s="350"/>
      <c r="BA871" s="350"/>
      <c r="BB871" s="350"/>
      <c r="BC871" s="350"/>
    </row>
    <row r="888" spans="48:48" s="164" customFormat="1" ht="15" customHeight="1" thickBot="1" x14ac:dyDescent="0.45">
      <c r="AV888" s="1015"/>
    </row>
    <row r="889" spans="48:48" ht="17.399999999999999" thickTop="1" x14ac:dyDescent="0.4"/>
  </sheetData>
  <mergeCells count="209">
    <mergeCell ref="AX156:AY156"/>
    <mergeCell ref="BA156:BB156"/>
    <mergeCell ref="AX154:AY154"/>
    <mergeCell ref="BA154:BB154"/>
    <mergeCell ref="AX148:AY148"/>
    <mergeCell ref="BA148:BB148"/>
    <mergeCell ref="AX152:AY152"/>
    <mergeCell ref="BA152:BB152"/>
    <mergeCell ref="AX150:AY150"/>
    <mergeCell ref="BA150:BB150"/>
    <mergeCell ref="AX153:AY153"/>
    <mergeCell ref="BA153:BB153"/>
    <mergeCell ref="AS145:AS147"/>
    <mergeCell ref="AT145:AW145"/>
    <mergeCell ref="AJ146:AK146"/>
    <mergeCell ref="AL146:AM146"/>
    <mergeCell ref="AN146:AO146"/>
    <mergeCell ref="AP146:AQ146"/>
    <mergeCell ref="AT146:AU146"/>
    <mergeCell ref="AV146:AW146"/>
    <mergeCell ref="AX155:AY155"/>
    <mergeCell ref="AX145:BC145"/>
    <mergeCell ref="AX146:AZ146"/>
    <mergeCell ref="BA146:BC146"/>
    <mergeCell ref="AX147:AY147"/>
    <mergeCell ref="BA147:BB147"/>
    <mergeCell ref="AX151:AY151"/>
    <mergeCell ref="BA151:BB151"/>
    <mergeCell ref="AX149:AY149"/>
    <mergeCell ref="BA149:BB149"/>
    <mergeCell ref="BA155:BB155"/>
    <mergeCell ref="E471:E473"/>
    <mergeCell ref="AI145:AI147"/>
    <mergeCell ref="E145:E147"/>
    <mergeCell ref="O145:O147"/>
    <mergeCell ref="P145:S145"/>
    <mergeCell ref="F146:G146"/>
    <mergeCell ref="H146:I146"/>
    <mergeCell ref="J146:K146"/>
    <mergeCell ref="L146:M146"/>
    <mergeCell ref="P146:Q146"/>
    <mergeCell ref="R146:S146"/>
    <mergeCell ref="R257:S257"/>
    <mergeCell ref="R258:S258"/>
    <mergeCell ref="R260:S260"/>
    <mergeCell ref="R261:S261"/>
    <mergeCell ref="R262:S262"/>
    <mergeCell ref="AI471:AI473"/>
    <mergeCell ref="AI461:AI463"/>
    <mergeCell ref="W147:X147"/>
    <mergeCell ref="R472:S472"/>
    <mergeCell ref="AI358:AI360"/>
    <mergeCell ref="E358:E360"/>
    <mergeCell ref="O358:O360"/>
    <mergeCell ref="P358:S358"/>
    <mergeCell ref="E5:E7"/>
    <mergeCell ref="F6:G6"/>
    <mergeCell ref="H6:I6"/>
    <mergeCell ref="J6:K6"/>
    <mergeCell ref="L6:M6"/>
    <mergeCell ref="O5:O7"/>
    <mergeCell ref="R6:S6"/>
    <mergeCell ref="P6:Q6"/>
    <mergeCell ref="P5:S5"/>
    <mergeCell ref="E17:E19"/>
    <mergeCell ref="F18:G18"/>
    <mergeCell ref="H18:I18"/>
    <mergeCell ref="J18:K18"/>
    <mergeCell ref="L18:M18"/>
    <mergeCell ref="O17:O19"/>
    <mergeCell ref="P17:S17"/>
    <mergeCell ref="P18:Q18"/>
    <mergeCell ref="R18:S18"/>
    <mergeCell ref="AI17:AI19"/>
    <mergeCell ref="AS17:AS19"/>
    <mergeCell ref="AT17:AW17"/>
    <mergeCell ref="AJ18:AK18"/>
    <mergeCell ref="AL18:AM18"/>
    <mergeCell ref="AN18:AO18"/>
    <mergeCell ref="AP18:AQ18"/>
    <mergeCell ref="AT18:AU18"/>
    <mergeCell ref="AV18:AW18"/>
    <mergeCell ref="AI5:AI7"/>
    <mergeCell ref="AS5:AS7"/>
    <mergeCell ref="AT5:AW5"/>
    <mergeCell ref="AJ6:AK6"/>
    <mergeCell ref="AL6:AM6"/>
    <mergeCell ref="AN6:AO6"/>
    <mergeCell ref="AP6:AQ6"/>
    <mergeCell ref="AT6:AU6"/>
    <mergeCell ref="AV6:AW6"/>
    <mergeCell ref="AJ246:AK246"/>
    <mergeCell ref="AL246:AM246"/>
    <mergeCell ref="AN246:AO246"/>
    <mergeCell ref="AP246:AQ246"/>
    <mergeCell ref="AT246:AU246"/>
    <mergeCell ref="AV246:AW246"/>
    <mergeCell ref="E245:E247"/>
    <mergeCell ref="O245:O247"/>
    <mergeCell ref="P245:S245"/>
    <mergeCell ref="F246:G246"/>
    <mergeCell ref="H246:I246"/>
    <mergeCell ref="J246:K246"/>
    <mergeCell ref="L246:M246"/>
    <mergeCell ref="P246:Q246"/>
    <mergeCell ref="R246:S246"/>
    <mergeCell ref="AI245:AI247"/>
    <mergeCell ref="AS245:AS247"/>
    <mergeCell ref="AT245:AW245"/>
    <mergeCell ref="H359:I359"/>
    <mergeCell ref="J359:K359"/>
    <mergeCell ref="L359:M359"/>
    <mergeCell ref="P359:Q359"/>
    <mergeCell ref="R359:S359"/>
    <mergeCell ref="O471:O473"/>
    <mergeCell ref="P471:S471"/>
    <mergeCell ref="F472:G472"/>
    <mergeCell ref="H472:I472"/>
    <mergeCell ref="J472:K472"/>
    <mergeCell ref="L472:M472"/>
    <mergeCell ref="P472:Q472"/>
    <mergeCell ref="AS358:AS360"/>
    <mergeCell ref="AT358:AW358"/>
    <mergeCell ref="AJ359:AK359"/>
    <mergeCell ref="AL359:AM359"/>
    <mergeCell ref="AN359:AO359"/>
    <mergeCell ref="AP359:AQ359"/>
    <mergeCell ref="AT359:AU359"/>
    <mergeCell ref="AV359:AW359"/>
    <mergeCell ref="E461:E463"/>
    <mergeCell ref="O461:O463"/>
    <mergeCell ref="P461:S461"/>
    <mergeCell ref="F462:G462"/>
    <mergeCell ref="H462:I462"/>
    <mergeCell ref="J462:K462"/>
    <mergeCell ref="L462:M462"/>
    <mergeCell ref="P462:Q462"/>
    <mergeCell ref="R462:S462"/>
    <mergeCell ref="AJ462:AK462"/>
    <mergeCell ref="AL462:AM462"/>
    <mergeCell ref="AN462:AO462"/>
    <mergeCell ref="AP462:AQ462"/>
    <mergeCell ref="AT462:AU462"/>
    <mergeCell ref="AV462:AW462"/>
    <mergeCell ref="F359:G359"/>
    <mergeCell ref="AS471:AS473"/>
    <mergeCell ref="AT471:AW471"/>
    <mergeCell ref="AJ472:AK472"/>
    <mergeCell ref="AL472:AM472"/>
    <mergeCell ref="AN472:AO472"/>
    <mergeCell ref="AP472:AQ472"/>
    <mergeCell ref="AT472:AU472"/>
    <mergeCell ref="AV472:AW472"/>
    <mergeCell ref="AS461:AS463"/>
    <mergeCell ref="AT461:AW461"/>
    <mergeCell ref="E605:E607"/>
    <mergeCell ref="O605:O607"/>
    <mergeCell ref="P605:S605"/>
    <mergeCell ref="F606:G606"/>
    <mergeCell ref="H606:I606"/>
    <mergeCell ref="J606:K606"/>
    <mergeCell ref="L606:M606"/>
    <mergeCell ref="P606:Q606"/>
    <mergeCell ref="R606:S606"/>
    <mergeCell ref="AI605:AI607"/>
    <mergeCell ref="AS605:AS607"/>
    <mergeCell ref="AT605:AW605"/>
    <mergeCell ref="AJ606:AK606"/>
    <mergeCell ref="AL606:AM606"/>
    <mergeCell ref="AN606:AO606"/>
    <mergeCell ref="AP606:AQ606"/>
    <mergeCell ref="AT606:AU606"/>
    <mergeCell ref="AV606:AW606"/>
    <mergeCell ref="E710:E712"/>
    <mergeCell ref="O710:O712"/>
    <mergeCell ref="P710:S710"/>
    <mergeCell ref="AI710:AI712"/>
    <mergeCell ref="AS710:AS712"/>
    <mergeCell ref="AT710:AW710"/>
    <mergeCell ref="F711:G711"/>
    <mergeCell ref="H711:I711"/>
    <mergeCell ref="J711:K711"/>
    <mergeCell ref="L711:M711"/>
    <mergeCell ref="P711:Q711"/>
    <mergeCell ref="R711:S711"/>
    <mergeCell ref="AJ711:AK711"/>
    <mergeCell ref="AL711:AM711"/>
    <mergeCell ref="AN711:AO711"/>
    <mergeCell ref="AP711:AQ711"/>
    <mergeCell ref="AT711:AU711"/>
    <mergeCell ref="AV711:AW711"/>
    <mergeCell ref="E815:E817"/>
    <mergeCell ref="O815:O817"/>
    <mergeCell ref="P815:S815"/>
    <mergeCell ref="AI815:AI817"/>
    <mergeCell ref="AS815:AS817"/>
    <mergeCell ref="AT815:AW815"/>
    <mergeCell ref="F816:G816"/>
    <mergeCell ref="H816:I816"/>
    <mergeCell ref="J816:K816"/>
    <mergeCell ref="L816:M816"/>
    <mergeCell ref="P816:Q816"/>
    <mergeCell ref="R816:S816"/>
    <mergeCell ref="AJ816:AK816"/>
    <mergeCell ref="AL816:AM816"/>
    <mergeCell ref="AN816:AO816"/>
    <mergeCell ref="AP816:AQ816"/>
    <mergeCell ref="AT816:AU816"/>
    <mergeCell ref="AV816:AW816"/>
  </mergeCells>
  <conditionalFormatting sqref="A888:XFD888">
    <cfRule type="cellIs" dxfId="49" priority="1" operator="equal">
      <formula>0</formula>
    </cfRule>
  </conditionalFormatting>
  <conditionalFormatting sqref="F608:G608">
    <cfRule type="cellIs" dxfId="48" priority="1126" operator="equal">
      <formula>0</formula>
    </cfRule>
  </conditionalFormatting>
  <conditionalFormatting sqref="F361:M365 AJ361:AQ365 F465:M465 F474:G479 R474:S479 AJ474:AK479 AV474:AW479">
    <cfRule type="cellIs" dxfId="47" priority="1127" operator="equal">
      <formula>0</formula>
    </cfRule>
  </conditionalFormatting>
  <conditionalFormatting sqref="P361:S365">
    <cfRule type="cellIs" dxfId="46" priority="6" operator="equal">
      <formula>0</formula>
    </cfRule>
  </conditionalFormatting>
  <conditionalFormatting sqref="AJ608:AK608">
    <cfRule type="cellIs" dxfId="45" priority="2" operator="equal">
      <formula>0</formula>
    </cfRule>
  </conditionalFormatting>
  <conditionalFormatting sqref="AJ465:AQ465">
    <cfRule type="cellIs" dxfId="44" priority="3" operator="equal">
      <formula>0</formula>
    </cfRule>
  </conditionalFormatting>
  <conditionalFormatting sqref="AT361:AW365">
    <cfRule type="cellIs" dxfId="43" priority="4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ECC0-E09F-4E5E-A912-B92383407C1E}">
  <sheetPr>
    <tabColor theme="0"/>
  </sheetPr>
  <dimension ref="A1:CJ286"/>
  <sheetViews>
    <sheetView zoomScale="50" zoomScaleNormal="5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D1" sqref="D1"/>
    </sheetView>
  </sheetViews>
  <sheetFormatPr defaultColWidth="7.5" defaultRowHeight="16.8" x14ac:dyDescent="0.4"/>
  <cols>
    <col min="1" max="1" width="16.59765625" style="35" hidden="1" customWidth="1"/>
    <col min="2" max="2" width="22.19921875" style="36" hidden="1" customWidth="1"/>
    <col min="3" max="3" width="16.59765625" style="38" hidden="1" customWidth="1"/>
    <col min="4" max="4" width="42" style="116" customWidth="1"/>
    <col min="5" max="5" width="49.8984375" style="118" customWidth="1"/>
    <col min="6" max="6" width="25.19921875" style="167" customWidth="1"/>
    <col min="7" max="7" width="30.59765625" style="118" customWidth="1"/>
    <col min="8" max="30" width="8.59765625" style="118" customWidth="1"/>
    <col min="31" max="36" width="8.09765625" style="118" customWidth="1"/>
    <col min="37" max="41" width="8.09765625" style="117" customWidth="1"/>
    <col min="42" max="47" width="8.69921875" style="117" customWidth="1"/>
    <col min="48" max="48" width="8.69921875" style="990" customWidth="1"/>
    <col min="49" max="52" width="8.69921875" style="117" customWidth="1"/>
    <col min="53" max="53" width="8.69921875" style="1135" customWidth="1"/>
    <col min="54" max="65" width="8.69921875" style="117" customWidth="1"/>
    <col min="66" max="73" width="8.69921875" style="37" customWidth="1"/>
    <col min="74" max="16384" width="7.5" style="37"/>
  </cols>
  <sheetData>
    <row r="1" spans="1:73" s="529" customFormat="1" ht="37.200000000000003" customHeight="1" x14ac:dyDescent="0.4">
      <c r="A1" s="522"/>
      <c r="B1" s="523"/>
      <c r="C1" s="524"/>
      <c r="D1" s="525"/>
      <c r="E1" s="526"/>
      <c r="F1" s="527"/>
      <c r="G1" s="527"/>
      <c r="H1" s="527">
        <v>1990</v>
      </c>
      <c r="I1" s="527">
        <v>1991</v>
      </c>
      <c r="J1" s="527">
        <v>1992</v>
      </c>
      <c r="K1" s="527">
        <v>1993</v>
      </c>
      <c r="L1" s="527">
        <v>1994</v>
      </c>
      <c r="M1" s="527">
        <v>1995</v>
      </c>
      <c r="N1" s="527">
        <v>1996</v>
      </c>
      <c r="O1" s="527">
        <v>1997</v>
      </c>
      <c r="P1" s="527">
        <v>1998</v>
      </c>
      <c r="Q1" s="527">
        <v>1999</v>
      </c>
      <c r="R1" s="527">
        <v>2000</v>
      </c>
      <c r="S1" s="527">
        <v>2001</v>
      </c>
      <c r="T1" s="527">
        <v>2002</v>
      </c>
      <c r="U1" s="527">
        <v>2003</v>
      </c>
      <c r="V1" s="527">
        <v>2004</v>
      </c>
      <c r="W1" s="528">
        <v>2005</v>
      </c>
      <c r="X1" s="527">
        <v>2006</v>
      </c>
      <c r="Y1" s="527">
        <v>2007</v>
      </c>
      <c r="Z1" s="527">
        <v>2008</v>
      </c>
      <c r="AA1" s="527">
        <v>2009</v>
      </c>
      <c r="AB1" s="527">
        <v>2010</v>
      </c>
      <c r="AC1" s="527">
        <v>2011</v>
      </c>
      <c r="AD1" s="527">
        <v>2012</v>
      </c>
      <c r="AE1" s="527">
        <v>2013</v>
      </c>
      <c r="AF1" s="527">
        <v>2014</v>
      </c>
      <c r="AG1" s="527">
        <v>2015</v>
      </c>
      <c r="AH1" s="527">
        <v>2016</v>
      </c>
      <c r="AI1" s="527">
        <v>2017</v>
      </c>
      <c r="AJ1" s="527">
        <v>2018</v>
      </c>
      <c r="AK1" s="527">
        <v>2019</v>
      </c>
      <c r="AL1" s="527">
        <v>2020</v>
      </c>
      <c r="AM1" s="527">
        <v>2021</v>
      </c>
      <c r="AN1" s="527">
        <v>2022</v>
      </c>
      <c r="AO1" s="527">
        <v>2023</v>
      </c>
      <c r="AP1" s="527">
        <v>2024</v>
      </c>
      <c r="AQ1" s="527">
        <v>2025</v>
      </c>
      <c r="AR1" s="527">
        <v>2026</v>
      </c>
      <c r="AS1" s="527">
        <v>2027</v>
      </c>
      <c r="AT1" s="527">
        <v>2028</v>
      </c>
      <c r="AU1" s="527">
        <v>2029</v>
      </c>
      <c r="AV1" s="974">
        <v>2030</v>
      </c>
      <c r="AW1" s="527">
        <v>2031</v>
      </c>
      <c r="AX1" s="527">
        <v>2032</v>
      </c>
      <c r="AY1" s="527">
        <v>2033</v>
      </c>
      <c r="AZ1" s="527">
        <v>2034</v>
      </c>
      <c r="BA1" s="974">
        <v>2035</v>
      </c>
      <c r="BB1" s="527">
        <v>2036</v>
      </c>
      <c r="BC1" s="527">
        <v>2037</v>
      </c>
      <c r="BD1" s="527">
        <v>2038</v>
      </c>
      <c r="BE1" s="527">
        <v>2039</v>
      </c>
      <c r="BF1" s="527">
        <v>2040</v>
      </c>
      <c r="BG1" s="527">
        <v>2041</v>
      </c>
      <c r="BH1" s="527">
        <v>2042</v>
      </c>
      <c r="BI1" s="527">
        <v>2043</v>
      </c>
      <c r="BJ1" s="527">
        <v>2044</v>
      </c>
      <c r="BK1" s="527">
        <v>2045</v>
      </c>
      <c r="BL1" s="527">
        <v>2046</v>
      </c>
      <c r="BM1" s="527">
        <v>2047</v>
      </c>
      <c r="BN1" s="527">
        <v>2048</v>
      </c>
      <c r="BO1" s="527">
        <v>2049</v>
      </c>
      <c r="BP1" s="527">
        <v>2050</v>
      </c>
      <c r="BQ1" s="527">
        <v>2051</v>
      </c>
      <c r="BR1" s="527">
        <v>2052</v>
      </c>
      <c r="BS1" s="527">
        <v>2053</v>
      </c>
      <c r="BT1" s="527">
        <v>2054</v>
      </c>
      <c r="BU1" s="527">
        <v>2055</v>
      </c>
    </row>
    <row r="2" spans="1:73" s="538" customFormat="1" ht="42.6" customHeight="1" x14ac:dyDescent="0.75">
      <c r="A2" s="530"/>
      <c r="B2" s="531"/>
      <c r="C2" s="532"/>
      <c r="D2" s="533" t="s">
        <v>399</v>
      </c>
      <c r="E2" s="534" t="s">
        <v>398</v>
      </c>
      <c r="F2" s="533"/>
      <c r="G2" s="535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  <c r="X2" s="536"/>
      <c r="Y2" s="536"/>
      <c r="Z2" s="536"/>
      <c r="AA2" s="536"/>
      <c r="AB2" s="536"/>
      <c r="AC2" s="536"/>
      <c r="AD2" s="536"/>
      <c r="AE2" s="536"/>
      <c r="AF2" s="536"/>
      <c r="AG2" s="536"/>
      <c r="AH2" s="536"/>
      <c r="AI2" s="536"/>
      <c r="AJ2" s="536"/>
      <c r="AK2" s="536"/>
      <c r="AL2" s="536"/>
      <c r="AM2" s="536"/>
      <c r="AN2" s="537"/>
      <c r="AO2" s="537"/>
      <c r="AP2" s="537"/>
      <c r="AQ2" s="537"/>
      <c r="AR2" s="537"/>
      <c r="AS2" s="537"/>
      <c r="AT2" s="537"/>
      <c r="AU2" s="537"/>
      <c r="AV2" s="975"/>
      <c r="AW2" s="537"/>
      <c r="AX2" s="537"/>
      <c r="AY2" s="537"/>
      <c r="AZ2" s="537"/>
      <c r="BA2" s="975"/>
      <c r="BB2" s="537"/>
      <c r="BC2" s="537"/>
      <c r="BD2" s="537"/>
      <c r="BE2" s="537"/>
      <c r="BF2" s="537"/>
      <c r="BG2" s="537"/>
      <c r="BH2" s="537"/>
      <c r="BI2" s="537"/>
      <c r="BJ2" s="537"/>
      <c r="BK2" s="537"/>
      <c r="BL2" s="537"/>
      <c r="BM2" s="537"/>
      <c r="BN2" s="537"/>
      <c r="BO2" s="537"/>
      <c r="BP2" s="537"/>
    </row>
    <row r="3" spans="1:73" s="544" customFormat="1" ht="37.200000000000003" customHeight="1" x14ac:dyDescent="0.4">
      <c r="A3" s="539"/>
      <c r="B3" s="540"/>
      <c r="C3" s="541"/>
      <c r="D3" s="542" t="s">
        <v>396</v>
      </c>
      <c r="E3" s="542" t="s">
        <v>397</v>
      </c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  <c r="R3" s="543"/>
      <c r="S3" s="543"/>
      <c r="T3" s="543"/>
      <c r="U3" s="543"/>
      <c r="V3" s="543"/>
      <c r="W3" s="543"/>
      <c r="X3" s="543"/>
      <c r="Y3" s="543"/>
      <c r="Z3" s="543"/>
      <c r="AA3" s="543"/>
      <c r="AB3" s="543"/>
      <c r="AC3" s="543"/>
      <c r="AD3" s="543"/>
      <c r="AE3" s="543"/>
      <c r="AF3" s="543"/>
      <c r="AG3" s="543"/>
      <c r="AH3" s="543"/>
      <c r="AI3" s="543"/>
      <c r="AJ3" s="543"/>
      <c r="AK3" s="543"/>
      <c r="AL3" s="543"/>
      <c r="AM3" s="543"/>
      <c r="AN3" s="543"/>
      <c r="AO3" s="543"/>
      <c r="AP3" s="543"/>
      <c r="AQ3" s="543"/>
      <c r="AR3" s="543"/>
      <c r="AS3" s="543"/>
      <c r="AT3" s="543"/>
      <c r="AU3" s="543"/>
      <c r="AV3" s="976"/>
      <c r="AW3" s="543"/>
      <c r="AX3" s="543"/>
      <c r="AY3" s="543"/>
      <c r="AZ3" s="543"/>
      <c r="BA3" s="976"/>
      <c r="BB3" s="543"/>
      <c r="BC3" s="543"/>
      <c r="BD3" s="543"/>
      <c r="BE3" s="543"/>
      <c r="BF3" s="543"/>
      <c r="BG3" s="543"/>
      <c r="BH3" s="543"/>
      <c r="BI3" s="543"/>
      <c r="BJ3" s="543"/>
      <c r="BK3" s="543"/>
      <c r="BL3" s="543"/>
      <c r="BM3" s="543"/>
      <c r="BN3" s="543"/>
      <c r="BO3" s="543"/>
      <c r="BP3" s="543"/>
      <c r="BQ3" s="543"/>
      <c r="BR3" s="543"/>
      <c r="BS3" s="543"/>
      <c r="BT3" s="543"/>
      <c r="BU3" s="543"/>
    </row>
    <row r="4" spans="1:73" s="7" customFormat="1" ht="24" customHeight="1" x14ac:dyDescent="0.4">
      <c r="A4" s="3"/>
      <c r="B4" s="321" t="s">
        <v>45</v>
      </c>
      <c r="C4" s="4"/>
      <c r="D4" s="605" t="s">
        <v>359</v>
      </c>
      <c r="E4" s="5" t="s">
        <v>360</v>
      </c>
      <c r="F4" s="5"/>
      <c r="G4" s="5"/>
      <c r="H4" s="6"/>
      <c r="I4" s="7" t="s">
        <v>45</v>
      </c>
      <c r="J4" s="8"/>
      <c r="K4" s="9"/>
      <c r="L4" s="10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11"/>
      <c r="AS4" s="11"/>
      <c r="AT4" s="11"/>
      <c r="AU4" s="11"/>
      <c r="AV4" s="977"/>
      <c r="AW4" s="11"/>
      <c r="AX4" s="11"/>
      <c r="AY4" s="11"/>
      <c r="AZ4" s="11"/>
      <c r="BA4" s="113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</row>
    <row r="5" spans="1:73" s="18" customFormat="1" ht="16.5" customHeight="1" x14ac:dyDescent="0.35">
      <c r="A5" s="2" t="s">
        <v>39</v>
      </c>
      <c r="B5" s="8" t="s">
        <v>45</v>
      </c>
      <c r="C5" s="12"/>
      <c r="D5" s="14" t="s">
        <v>3</v>
      </c>
      <c r="E5" s="13" t="s">
        <v>121</v>
      </c>
      <c r="F5" s="14"/>
      <c r="G5" s="15" t="s">
        <v>230</v>
      </c>
      <c r="H5" s="16">
        <v>1840.5668537237138</v>
      </c>
      <c r="I5" s="16">
        <v>1755.4732996317439</v>
      </c>
      <c r="J5" s="16">
        <v>1899.1391058089318</v>
      </c>
      <c r="K5" s="16">
        <v>2003.7694924542652</v>
      </c>
      <c r="L5" s="16">
        <v>1952.6028791275294</v>
      </c>
      <c r="M5" s="16">
        <v>2057.6670020680567</v>
      </c>
      <c r="N5" s="16">
        <v>2113.0118142275023</v>
      </c>
      <c r="O5" s="16">
        <v>2152.8547331884565</v>
      </c>
      <c r="P5" s="16">
        <v>2146.0406512111267</v>
      </c>
      <c r="Q5" s="16">
        <v>2202.6057569852974</v>
      </c>
      <c r="R5" s="16">
        <v>2184.7135412091443</v>
      </c>
      <c r="S5" s="16">
        <v>2073.034106493134</v>
      </c>
      <c r="T5" s="16">
        <v>2182.7454647845479</v>
      </c>
      <c r="U5" s="16">
        <v>2171.4373330937051</v>
      </c>
      <c r="V5" s="16">
        <v>2269.9344299629647</v>
      </c>
      <c r="W5" s="16">
        <v>2156.3342974088182</v>
      </c>
      <c r="X5" s="16">
        <v>2220.6443111544882</v>
      </c>
      <c r="Y5" s="16">
        <v>2361.9627787928257</v>
      </c>
      <c r="Z5" s="16">
        <v>2233.9375425362132</v>
      </c>
      <c r="AA5" s="16">
        <v>2136.2397380842954</v>
      </c>
      <c r="AB5" s="16">
        <v>2026.1766407938171</v>
      </c>
      <c r="AC5" s="16">
        <v>1904.695551087807</v>
      </c>
      <c r="AD5" s="16">
        <v>1855.7178385810814</v>
      </c>
      <c r="AE5" s="16">
        <v>1820.6006226971001</v>
      </c>
      <c r="AF5" s="16">
        <v>1828.3398736806594</v>
      </c>
      <c r="AG5" s="16">
        <v>1860.0110590129505</v>
      </c>
      <c r="AH5" s="16">
        <v>1842.7468515363696</v>
      </c>
      <c r="AI5" s="16">
        <v>1877.112019765161</v>
      </c>
      <c r="AJ5" s="16">
        <v>1922.5433969988646</v>
      </c>
      <c r="AK5" s="16">
        <v>1869.5262352832885</v>
      </c>
      <c r="AL5" s="16">
        <v>1669.0375785598842</v>
      </c>
      <c r="AM5" s="16">
        <v>1757.3732846621065</v>
      </c>
      <c r="AN5" s="16">
        <v>1814.1483995976807</v>
      </c>
      <c r="AO5" s="16">
        <v>1781.7503964892981</v>
      </c>
      <c r="AP5" s="16">
        <v>1866.4764601639613</v>
      </c>
      <c r="AQ5" s="17"/>
      <c r="AR5" s="17"/>
      <c r="AS5" s="17"/>
      <c r="AT5" s="17"/>
      <c r="AU5" s="17"/>
      <c r="AV5" s="978"/>
      <c r="AW5" s="17"/>
      <c r="AX5" s="17"/>
      <c r="AY5" s="17"/>
      <c r="AZ5" s="17"/>
      <c r="BA5" s="1132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</row>
    <row r="6" spans="1:73" s="18" customFormat="1" ht="16.5" customHeight="1" x14ac:dyDescent="0.35">
      <c r="A6" s="2" t="s">
        <v>40</v>
      </c>
      <c r="B6" s="8" t="s">
        <v>45</v>
      </c>
      <c r="C6" s="19" t="s">
        <v>45</v>
      </c>
      <c r="D6" s="14" t="s">
        <v>196</v>
      </c>
      <c r="E6" s="13" t="s">
        <v>227</v>
      </c>
      <c r="F6" s="14" t="s">
        <v>45</v>
      </c>
      <c r="G6" s="15" t="str">
        <f t="shared" ref="G6:G11" si="0">$G$5</f>
        <v>Þús. tonn CO₂-íg. | kt CO₂e</v>
      </c>
      <c r="H6" s="16">
        <v>902.19611290786065</v>
      </c>
      <c r="I6" s="16">
        <v>790.20257449873486</v>
      </c>
      <c r="J6" s="16">
        <v>584.17196857321983</v>
      </c>
      <c r="K6" s="16">
        <v>550.80500073538167</v>
      </c>
      <c r="L6" s="16">
        <v>520.05965467027784</v>
      </c>
      <c r="M6" s="16">
        <v>552.19303385734122</v>
      </c>
      <c r="N6" s="16">
        <v>529.30796834703131</v>
      </c>
      <c r="O6" s="16">
        <v>648.22479909484912</v>
      </c>
      <c r="P6" s="16">
        <v>784.63549349139703</v>
      </c>
      <c r="Q6" s="16">
        <v>938.53695410898194</v>
      </c>
      <c r="R6" s="16">
        <v>991.50412617704342</v>
      </c>
      <c r="S6" s="16">
        <v>990.83011150425853</v>
      </c>
      <c r="T6" s="16">
        <v>978.8027811430876</v>
      </c>
      <c r="U6" s="16">
        <v>966.63709879039391</v>
      </c>
      <c r="V6" s="16">
        <v>975.03126390342891</v>
      </c>
      <c r="W6" s="16">
        <v>950.94206738730259</v>
      </c>
      <c r="X6" s="16">
        <v>1395.0707540001961</v>
      </c>
      <c r="Y6" s="16">
        <v>1539.6521267666922</v>
      </c>
      <c r="Z6" s="16">
        <v>2050.4975579483744</v>
      </c>
      <c r="AA6" s="16">
        <v>1865.9054089584795</v>
      </c>
      <c r="AB6" s="16">
        <v>1895.1492767463642</v>
      </c>
      <c r="AC6" s="16">
        <v>1825.5269748320425</v>
      </c>
      <c r="AD6" s="16">
        <v>1893.7622381468364</v>
      </c>
      <c r="AE6" s="16">
        <v>1942.1700105357511</v>
      </c>
      <c r="AF6" s="16">
        <v>1916.983112893018</v>
      </c>
      <c r="AG6" s="16">
        <v>1965.8925666109035</v>
      </c>
      <c r="AH6" s="16">
        <v>1948.0898678364777</v>
      </c>
      <c r="AI6" s="16">
        <v>1994.9147933851318</v>
      </c>
      <c r="AJ6" s="16">
        <v>2036.0834821291546</v>
      </c>
      <c r="AK6" s="16">
        <v>1988.1429448818433</v>
      </c>
      <c r="AL6" s="16">
        <v>1959.4239032175815</v>
      </c>
      <c r="AM6" s="16">
        <v>1996.7614004927473</v>
      </c>
      <c r="AN6" s="16">
        <v>2017.3726407292802</v>
      </c>
      <c r="AO6" s="16">
        <v>1947.9978066855003</v>
      </c>
      <c r="AP6" s="16">
        <v>2008.2196872552088</v>
      </c>
      <c r="AQ6" s="17"/>
      <c r="AR6" s="17"/>
      <c r="AS6" s="17"/>
      <c r="AT6" s="17"/>
      <c r="AU6" s="17"/>
      <c r="AV6" s="978"/>
      <c r="AW6" s="17"/>
      <c r="AX6" s="17"/>
      <c r="AY6" s="17"/>
      <c r="AZ6" s="17"/>
      <c r="BA6" s="1132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</row>
    <row r="7" spans="1:73" s="18" customFormat="1" ht="16.5" customHeight="1" x14ac:dyDescent="0.35">
      <c r="A7" s="2" t="s">
        <v>41</v>
      </c>
      <c r="B7" s="8" t="s">
        <v>45</v>
      </c>
      <c r="C7" s="19"/>
      <c r="D7" s="14" t="s">
        <v>2</v>
      </c>
      <c r="E7" s="13" t="s">
        <v>122</v>
      </c>
      <c r="F7" s="14"/>
      <c r="G7" s="15" t="str">
        <f t="shared" si="0"/>
        <v>Þús. tonn CO₂-íg. | kt CO₂e</v>
      </c>
      <c r="H7" s="16">
        <v>712.28542787885226</v>
      </c>
      <c r="I7" s="16">
        <v>703.0614670058909</v>
      </c>
      <c r="J7" s="16">
        <v>679.80229554630125</v>
      </c>
      <c r="K7" s="16">
        <v>685.11769849088626</v>
      </c>
      <c r="L7" s="16">
        <v>694.12162488687534</v>
      </c>
      <c r="M7" s="16">
        <v>678.7745246045904</v>
      </c>
      <c r="N7" s="16">
        <v>693.56138380669324</v>
      </c>
      <c r="O7" s="16">
        <v>694.38461331332746</v>
      </c>
      <c r="P7" s="16">
        <v>709.58602714072219</v>
      </c>
      <c r="Q7" s="16">
        <v>709.026232877658</v>
      </c>
      <c r="R7" s="16">
        <v>694.99458425620571</v>
      </c>
      <c r="S7" s="16">
        <v>695.97030056877088</v>
      </c>
      <c r="T7" s="16">
        <v>680.90790457674211</v>
      </c>
      <c r="U7" s="16">
        <v>674.67732397882537</v>
      </c>
      <c r="V7" s="16">
        <v>672.98884541069299</v>
      </c>
      <c r="W7" s="16">
        <v>677.91824965860394</v>
      </c>
      <c r="X7" s="16">
        <v>705.51353754214438</v>
      </c>
      <c r="Y7" s="16">
        <v>722.96805216425832</v>
      </c>
      <c r="Z7" s="16">
        <v>738.73601274478824</v>
      </c>
      <c r="AA7" s="16">
        <v>725.75149545364548</v>
      </c>
      <c r="AB7" s="16">
        <v>713.61632112887037</v>
      </c>
      <c r="AC7" s="16">
        <v>710.71295363551349</v>
      </c>
      <c r="AD7" s="16">
        <v>705.37361951243383</v>
      </c>
      <c r="AE7" s="16">
        <v>696.54860016837506</v>
      </c>
      <c r="AF7" s="16">
        <v>735.83172353567954</v>
      </c>
      <c r="AG7" s="16">
        <v>725.84750264150341</v>
      </c>
      <c r="AH7" s="16">
        <v>723.53982063634908</v>
      </c>
      <c r="AI7" s="16">
        <v>727.13219762024289</v>
      </c>
      <c r="AJ7" s="16">
        <v>705.33506809161008</v>
      </c>
      <c r="AK7" s="16">
        <v>690.58383151593978</v>
      </c>
      <c r="AL7" s="16">
        <v>687.2878158396702</v>
      </c>
      <c r="AM7" s="16">
        <v>691.30345037495408</v>
      </c>
      <c r="AN7" s="16">
        <v>682.15195474561085</v>
      </c>
      <c r="AO7" s="16">
        <v>660.23731696106415</v>
      </c>
      <c r="AP7" s="16">
        <v>661.73982386409887</v>
      </c>
      <c r="AQ7" s="17"/>
      <c r="AR7" s="17"/>
      <c r="AS7" s="17"/>
      <c r="AT7" s="17"/>
      <c r="AU7" s="17"/>
      <c r="AV7" s="978"/>
      <c r="AW7" s="17"/>
      <c r="AX7" s="17"/>
      <c r="AY7" s="17"/>
      <c r="AZ7" s="17"/>
      <c r="BA7" s="1132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</row>
    <row r="8" spans="1:73" s="18" customFormat="1" ht="16.5" customHeight="1" x14ac:dyDescent="0.35">
      <c r="A8" s="2" t="s">
        <v>42</v>
      </c>
      <c r="B8" s="8" t="s">
        <v>45</v>
      </c>
      <c r="C8" s="19"/>
      <c r="D8" s="14" t="s">
        <v>226</v>
      </c>
      <c r="E8" s="13" t="s">
        <v>228</v>
      </c>
      <c r="F8" s="14" t="s">
        <v>127</v>
      </c>
      <c r="G8" s="15" t="str">
        <f t="shared" si="0"/>
        <v>Þús. tonn CO₂-íg. | kt CO₂e</v>
      </c>
      <c r="H8" s="16">
        <v>6686.4543136073526</v>
      </c>
      <c r="I8" s="16">
        <v>6685.0202235176966</v>
      </c>
      <c r="J8" s="16">
        <v>6663.2169067697378</v>
      </c>
      <c r="K8" s="16">
        <v>6669.3083738159949</v>
      </c>
      <c r="L8" s="16">
        <v>6657.1923183121935</v>
      </c>
      <c r="M8" s="16">
        <v>6639.2515600137749</v>
      </c>
      <c r="N8" s="16">
        <v>6631.0041889278118</v>
      </c>
      <c r="O8" s="16">
        <v>6623.2007102006746</v>
      </c>
      <c r="P8" s="16">
        <v>6621.2202179679643</v>
      </c>
      <c r="Q8" s="16">
        <v>6626.2895909170184</v>
      </c>
      <c r="R8" s="16">
        <v>6627.0917098431273</v>
      </c>
      <c r="S8" s="16">
        <v>6635.616915880727</v>
      </c>
      <c r="T8" s="16">
        <v>6650.7542966275896</v>
      </c>
      <c r="U8" s="16">
        <v>6645.9310075022076</v>
      </c>
      <c r="V8" s="16">
        <v>6648.2752466564434</v>
      </c>
      <c r="W8" s="16">
        <v>6649.0651614089793</v>
      </c>
      <c r="X8" s="16">
        <v>6701.8993151523891</v>
      </c>
      <c r="Y8" s="16">
        <v>6608.2128435150253</v>
      </c>
      <c r="Z8" s="16">
        <v>6653.3721634665408</v>
      </c>
      <c r="AA8" s="16">
        <v>6614.9226945775981</v>
      </c>
      <c r="AB8" s="16">
        <v>6555.7447263435361</v>
      </c>
      <c r="AC8" s="16">
        <v>6499.8654925610545</v>
      </c>
      <c r="AD8" s="16">
        <v>6472.5162741135027</v>
      </c>
      <c r="AE8" s="16">
        <v>6438.3935936847574</v>
      </c>
      <c r="AF8" s="16">
        <v>6399.3362065434758</v>
      </c>
      <c r="AG8" s="16">
        <v>6357.262926227706</v>
      </c>
      <c r="AH8" s="16">
        <v>6304.5506896087963</v>
      </c>
      <c r="AI8" s="16">
        <v>6242.2890424568277</v>
      </c>
      <c r="AJ8" s="16">
        <v>6185.5200768583882</v>
      </c>
      <c r="AK8" s="16">
        <v>6163.9282828915193</v>
      </c>
      <c r="AL8" s="16">
        <v>6154.2887892621393</v>
      </c>
      <c r="AM8" s="16">
        <v>6134.8460844579959</v>
      </c>
      <c r="AN8" s="16">
        <v>6130.5054274405193</v>
      </c>
      <c r="AO8" s="16">
        <v>6162.5485425183797</v>
      </c>
      <c r="AP8" s="16">
        <v>6215.9199783937211</v>
      </c>
      <c r="AQ8" s="17"/>
      <c r="AR8" s="17"/>
      <c r="AS8" s="17"/>
      <c r="AT8" s="17"/>
      <c r="AU8" s="17"/>
      <c r="AV8" s="978"/>
      <c r="AW8" s="17"/>
      <c r="AX8" s="17"/>
      <c r="AY8" s="17"/>
      <c r="AZ8" s="17"/>
      <c r="BA8" s="1132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</row>
    <row r="9" spans="1:73" s="18" customFormat="1" ht="16.5" customHeight="1" x14ac:dyDescent="0.35">
      <c r="A9" s="2" t="s">
        <v>43</v>
      </c>
      <c r="B9" s="8" t="s">
        <v>45</v>
      </c>
      <c r="C9" s="19"/>
      <c r="D9" s="14" t="s">
        <v>1</v>
      </c>
      <c r="E9" s="13" t="s">
        <v>123</v>
      </c>
      <c r="F9" s="14"/>
      <c r="G9" s="15" t="str">
        <f t="shared" si="0"/>
        <v>Þús. tonn CO₂-íg. | kt CO₂e</v>
      </c>
      <c r="H9" s="16">
        <v>212.18369090796648</v>
      </c>
      <c r="I9" s="16">
        <v>216.74178014124368</v>
      </c>
      <c r="J9" s="16">
        <v>230.19436724078426</v>
      </c>
      <c r="K9" s="16">
        <v>241.43118007020232</v>
      </c>
      <c r="L9" s="16">
        <v>249.35050767539229</v>
      </c>
      <c r="M9" s="16">
        <v>260.16213504885349</v>
      </c>
      <c r="N9" s="16">
        <v>270.79171522574325</v>
      </c>
      <c r="O9" s="16">
        <v>281.25162599943957</v>
      </c>
      <c r="P9" s="16">
        <v>279.94876245431584</v>
      </c>
      <c r="Q9" s="16">
        <v>286.30664303951443</v>
      </c>
      <c r="R9" s="16">
        <v>295.99368237651657</v>
      </c>
      <c r="S9" s="16">
        <v>305.99648653579783</v>
      </c>
      <c r="T9" s="16">
        <v>298.51768049426659</v>
      </c>
      <c r="U9" s="16">
        <v>302.56412823812002</v>
      </c>
      <c r="V9" s="16">
        <v>321.68930367212886</v>
      </c>
      <c r="W9" s="16">
        <v>313.96726715411933</v>
      </c>
      <c r="X9" s="16">
        <v>336.82248175087221</v>
      </c>
      <c r="Y9" s="16">
        <v>340.61031824143311</v>
      </c>
      <c r="Z9" s="16">
        <v>322.70392717300189</v>
      </c>
      <c r="AA9" s="16">
        <v>312.48322190179505</v>
      </c>
      <c r="AB9" s="16">
        <v>308.79909372303536</v>
      </c>
      <c r="AC9" s="16">
        <v>289.74711324195061</v>
      </c>
      <c r="AD9" s="16">
        <v>270.33569467761606</v>
      </c>
      <c r="AE9" s="16">
        <v>269.43162666820314</v>
      </c>
      <c r="AF9" s="16">
        <v>268.90780943094057</v>
      </c>
      <c r="AG9" s="16">
        <v>268.67495602747647</v>
      </c>
      <c r="AH9" s="16">
        <v>264.04530969862373</v>
      </c>
      <c r="AI9" s="16">
        <v>262.00931109598218</v>
      </c>
      <c r="AJ9" s="16">
        <v>261.40200407214138</v>
      </c>
      <c r="AK9" s="16">
        <v>236.99657582363062</v>
      </c>
      <c r="AL9" s="16">
        <v>263.46651926394532</v>
      </c>
      <c r="AM9" s="16">
        <v>272.57726240250122</v>
      </c>
      <c r="AN9" s="16">
        <v>262.38983386750755</v>
      </c>
      <c r="AO9" s="16">
        <v>254.02830511104906</v>
      </c>
      <c r="AP9" s="16">
        <v>242.60749287449426</v>
      </c>
      <c r="AQ9" s="17"/>
      <c r="AR9" s="17"/>
      <c r="AS9" s="17"/>
      <c r="AT9" s="17"/>
      <c r="AU9" s="17"/>
      <c r="AV9" s="978"/>
      <c r="AW9" s="17"/>
      <c r="AX9" s="17"/>
      <c r="AY9" s="17"/>
      <c r="AZ9" s="17"/>
      <c r="BA9" s="1132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</row>
    <row r="10" spans="1:73" s="24" customFormat="1" ht="16.5" customHeight="1" x14ac:dyDescent="0.35">
      <c r="A10" s="2" t="s">
        <v>44</v>
      </c>
      <c r="B10" s="8" t="s">
        <v>45</v>
      </c>
      <c r="C10" s="12"/>
      <c r="D10" s="21" t="s">
        <v>201</v>
      </c>
      <c r="E10" s="20"/>
      <c r="F10" s="21"/>
      <c r="G10" s="22" t="str">
        <f t="shared" si="0"/>
        <v>Þús. tonn CO₂-íg. | kt CO₂e</v>
      </c>
      <c r="H10" s="23">
        <v>10353.686399025746</v>
      </c>
      <c r="I10" s="23">
        <v>10150.499344795309</v>
      </c>
      <c r="J10" s="23">
        <v>10056.524643938976</v>
      </c>
      <c r="K10" s="23">
        <v>10150.43174556673</v>
      </c>
      <c r="L10" s="23">
        <v>10073.326984672267</v>
      </c>
      <c r="M10" s="23">
        <v>10188.048255592617</v>
      </c>
      <c r="N10" s="23">
        <v>10237.677070534783</v>
      </c>
      <c r="O10" s="23">
        <v>10399.916481796747</v>
      </c>
      <c r="P10" s="23">
        <v>10541.431152265526</v>
      </c>
      <c r="Q10" s="23">
        <v>10762.76517792847</v>
      </c>
      <c r="R10" s="23">
        <v>10794.297643862037</v>
      </c>
      <c r="S10" s="23">
        <v>10701.44792098269</v>
      </c>
      <c r="T10" s="23">
        <v>10791.728127626233</v>
      </c>
      <c r="U10" s="23">
        <v>10761.246891603252</v>
      </c>
      <c r="V10" s="23">
        <v>10887.919089605659</v>
      </c>
      <c r="W10" s="23">
        <v>10748.227043017823</v>
      </c>
      <c r="X10" s="23">
        <v>11359.950399600091</v>
      </c>
      <c r="Y10" s="23">
        <v>11573.406119480234</v>
      </c>
      <c r="Z10" s="23">
        <v>11999.247203868919</v>
      </c>
      <c r="AA10" s="23">
        <v>11655.302558975814</v>
      </c>
      <c r="AB10" s="23">
        <v>11499.486058735623</v>
      </c>
      <c r="AC10" s="23">
        <v>11230.548085358367</v>
      </c>
      <c r="AD10" s="23">
        <v>11197.705665031472</v>
      </c>
      <c r="AE10" s="23">
        <v>11167.144453754187</v>
      </c>
      <c r="AF10" s="23">
        <v>11149.398726083775</v>
      </c>
      <c r="AG10" s="23">
        <v>11177.68901052054</v>
      </c>
      <c r="AH10" s="23">
        <v>11082.972539316615</v>
      </c>
      <c r="AI10" s="23">
        <v>11103.457364323345</v>
      </c>
      <c r="AJ10" s="23">
        <v>11110.884028150158</v>
      </c>
      <c r="AK10" s="23">
        <v>10949.177870396221</v>
      </c>
      <c r="AL10" s="23">
        <v>10733.50460614322</v>
      </c>
      <c r="AM10" s="23">
        <v>10852.861482390304</v>
      </c>
      <c r="AN10" s="23">
        <v>10906.568256380599</v>
      </c>
      <c r="AO10" s="23">
        <v>10806.562367765291</v>
      </c>
      <c r="AP10" s="23">
        <v>10994.963442551485</v>
      </c>
      <c r="AQ10" s="17"/>
      <c r="AR10" s="17"/>
      <c r="AS10" s="17"/>
      <c r="AT10" s="17"/>
      <c r="AU10" s="17"/>
      <c r="AV10" s="978"/>
      <c r="AW10" s="17"/>
      <c r="AX10" s="17"/>
      <c r="AY10" s="17"/>
      <c r="AZ10" s="17"/>
      <c r="BA10" s="1132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</row>
    <row r="11" spans="1:73" s="24" customFormat="1" ht="16.5" customHeight="1" x14ac:dyDescent="0.35">
      <c r="A11" s="2" t="s">
        <v>46</v>
      </c>
      <c r="B11" s="8" t="s">
        <v>45</v>
      </c>
      <c r="C11" s="12"/>
      <c r="D11" s="21" t="s">
        <v>202</v>
      </c>
      <c r="E11" s="20"/>
      <c r="F11" s="21"/>
      <c r="G11" s="22" t="str">
        <f t="shared" si="0"/>
        <v>Þús. tonn CO₂-íg. | kt CO₂e</v>
      </c>
      <c r="H11" s="23">
        <v>3667.2320854183931</v>
      </c>
      <c r="I11" s="23">
        <v>3465.4791212776136</v>
      </c>
      <c r="J11" s="23">
        <v>3393.307737169237</v>
      </c>
      <c r="K11" s="23">
        <v>3481.1233717507353</v>
      </c>
      <c r="L11" s="23">
        <v>3416.1346663600748</v>
      </c>
      <c r="M11" s="23">
        <v>3548.796695578842</v>
      </c>
      <c r="N11" s="23">
        <v>3606.6728816069703</v>
      </c>
      <c r="O11" s="23">
        <v>3776.7157715960725</v>
      </c>
      <c r="P11" s="23">
        <v>3920.2109342975618</v>
      </c>
      <c r="Q11" s="23">
        <v>4136.4755870114523</v>
      </c>
      <c r="R11" s="23">
        <v>4167.2059340189098</v>
      </c>
      <c r="S11" s="23">
        <v>4065.8310051019616</v>
      </c>
      <c r="T11" s="23">
        <v>4140.9738309986442</v>
      </c>
      <c r="U11" s="23">
        <v>4115.3158841010445</v>
      </c>
      <c r="V11" s="23">
        <v>4239.6438429492155</v>
      </c>
      <c r="W11" s="23">
        <v>4099.1618816088449</v>
      </c>
      <c r="X11" s="23">
        <v>4658.0510844477012</v>
      </c>
      <c r="Y11" s="23">
        <v>4965.19327596521</v>
      </c>
      <c r="Z11" s="23">
        <v>5345.8750404023776</v>
      </c>
      <c r="AA11" s="23">
        <v>5040.3798643982154</v>
      </c>
      <c r="AB11" s="23">
        <v>4943.7413323920864</v>
      </c>
      <c r="AC11" s="23">
        <v>4730.6825927973132</v>
      </c>
      <c r="AD11" s="23">
        <v>4725.1893909179671</v>
      </c>
      <c r="AE11" s="23">
        <v>4728.75086006943</v>
      </c>
      <c r="AF11" s="23">
        <v>4750.0625195402981</v>
      </c>
      <c r="AG11" s="23">
        <v>4820.4260842928343</v>
      </c>
      <c r="AH11" s="23">
        <v>4778.42184970782</v>
      </c>
      <c r="AI11" s="23">
        <v>4861.1683218665175</v>
      </c>
      <c r="AJ11" s="23">
        <v>4925.3639512917707</v>
      </c>
      <c r="AK11" s="23">
        <v>4785.2495875047016</v>
      </c>
      <c r="AL11" s="23">
        <v>4579.2158168810811</v>
      </c>
      <c r="AM11" s="23">
        <v>4718.0153979323095</v>
      </c>
      <c r="AN11" s="23">
        <v>4776.0628289400793</v>
      </c>
      <c r="AO11" s="23">
        <v>4644.0138252469114</v>
      </c>
      <c r="AP11" s="23">
        <v>4779.0434641577631</v>
      </c>
      <c r="AQ11" s="17"/>
      <c r="AR11" s="17"/>
      <c r="AS11" s="17"/>
      <c r="AT11" s="17"/>
      <c r="AU11" s="17"/>
      <c r="AV11" s="978"/>
      <c r="AW11" s="17"/>
      <c r="AX11" s="17"/>
      <c r="AY11" s="17"/>
      <c r="AZ11" s="17"/>
      <c r="BA11" s="1132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</row>
    <row r="12" spans="1:73" s="27" customFormat="1" ht="29.4" customHeight="1" x14ac:dyDescent="0.4">
      <c r="A12" s="25"/>
      <c r="B12" s="321" t="s">
        <v>45</v>
      </c>
      <c r="C12" s="12"/>
      <c r="D12" s="890" t="s">
        <v>434</v>
      </c>
      <c r="E12" s="890" t="s">
        <v>435</v>
      </c>
      <c r="F12" s="168"/>
      <c r="G12" s="16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4"/>
      <c r="AO12" s="28"/>
      <c r="AP12" s="24"/>
      <c r="AQ12" s="24"/>
      <c r="AR12" s="24"/>
      <c r="AS12" s="24"/>
      <c r="AT12" s="24"/>
      <c r="AU12" s="24"/>
      <c r="AV12" s="979"/>
      <c r="AW12" s="24"/>
      <c r="AX12" s="24"/>
      <c r="AY12" s="24"/>
      <c r="AZ12" s="24"/>
      <c r="BA12" s="979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</row>
    <row r="13" spans="1:73" s="27" customFormat="1" x14ac:dyDescent="0.4">
      <c r="A13" s="2" t="s">
        <v>39</v>
      </c>
      <c r="B13" s="8" t="str">
        <f>A13&amp;" "&amp;C13</f>
        <v>1. Energykt CO2-eq WEM</v>
      </c>
      <c r="C13" s="1036" t="s">
        <v>424</v>
      </c>
      <c r="D13" s="14" t="s">
        <v>3</v>
      </c>
      <c r="E13" s="13" t="s">
        <v>121</v>
      </c>
      <c r="F13" s="14"/>
      <c r="G13" s="15" t="str">
        <f t="shared" ref="G13:G19" si="1">$G$5</f>
        <v>Þús. tonn CO₂-íg. | kt CO₂e</v>
      </c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315"/>
      <c r="AP13" s="1089">
        <f t="shared" ref="AP13:AP19" si="2">AP5</f>
        <v>1866.4764601639613</v>
      </c>
      <c r="AQ13" s="18">
        <v>1716.4502684262184</v>
      </c>
      <c r="AR13" s="18">
        <v>1658.4338021982553</v>
      </c>
      <c r="AS13" s="18">
        <v>1596.2118223559737</v>
      </c>
      <c r="AT13" s="18">
        <v>1551.0822544600492</v>
      </c>
      <c r="AU13" s="18">
        <v>1490.7853073289234</v>
      </c>
      <c r="AV13" s="1020">
        <v>1411.5778598721975</v>
      </c>
      <c r="AW13" s="18">
        <v>1373.2282469665286</v>
      </c>
      <c r="AX13" s="18">
        <v>1333.295309343569</v>
      </c>
      <c r="AY13" s="18">
        <v>1293.8492685761539</v>
      </c>
      <c r="AZ13" s="18">
        <v>1250.920961367151</v>
      </c>
      <c r="BA13" s="1020">
        <v>1194.8893248175209</v>
      </c>
      <c r="BB13" s="18">
        <v>1141.6589852219402</v>
      </c>
      <c r="BC13" s="18">
        <v>1087.6238123298983</v>
      </c>
      <c r="BD13" s="18">
        <v>1033.2734877364564</v>
      </c>
      <c r="BE13" s="18">
        <v>978.29353678299219</v>
      </c>
      <c r="BF13" s="18">
        <v>923.08311350027122</v>
      </c>
      <c r="BG13" s="18">
        <v>869.57279914995888</v>
      </c>
      <c r="BH13" s="18">
        <v>816.37994152475608</v>
      </c>
      <c r="BI13" s="18">
        <v>763.66882310893106</v>
      </c>
      <c r="BJ13" s="18">
        <v>711.4611142388535</v>
      </c>
      <c r="BK13" s="18">
        <v>659.9354567890382</v>
      </c>
      <c r="BL13" s="18">
        <v>615.69958711333197</v>
      </c>
      <c r="BM13" s="18">
        <v>572.01885105168662</v>
      </c>
      <c r="BN13" s="18">
        <v>528.04076689123565</v>
      </c>
      <c r="BO13" s="18">
        <v>486.24119663159706</v>
      </c>
      <c r="BP13" s="18">
        <v>449.13954493648021</v>
      </c>
      <c r="BQ13" s="18">
        <v>420.50155861089735</v>
      </c>
      <c r="BR13" s="18">
        <v>399.49481338208136</v>
      </c>
      <c r="BS13" s="18">
        <v>378.27412618996243</v>
      </c>
      <c r="BT13" s="18">
        <v>359.14076771818145</v>
      </c>
      <c r="BU13" s="18">
        <v>345.18130930165972</v>
      </c>
    </row>
    <row r="14" spans="1:73" s="29" customFormat="1" ht="16.2" customHeight="1" x14ac:dyDescent="0.4">
      <c r="A14" s="2" t="s">
        <v>40</v>
      </c>
      <c r="B14" s="8" t="str">
        <f t="shared" ref="B14:B19" si="3">A14&amp;" "&amp;C14</f>
        <v>2. Industrial processes and product usekt CO2-eq WEM</v>
      </c>
      <c r="C14" s="1036" t="s">
        <v>424</v>
      </c>
      <c r="D14" s="16" t="str">
        <f>$D$6</f>
        <v>Iðnaður og vörunotkun</v>
      </c>
      <c r="E14" s="16" t="str">
        <f>$E$6</f>
        <v>Industrial Processes and Product Use</v>
      </c>
      <c r="F14" s="14"/>
      <c r="G14" s="15" t="str">
        <f t="shared" si="1"/>
        <v>Þús. tonn CO₂-íg. | kt CO₂e</v>
      </c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315"/>
      <c r="AP14" s="1089">
        <f t="shared" si="2"/>
        <v>2008.2196872552088</v>
      </c>
      <c r="AQ14" s="18">
        <v>1868.4218951496398</v>
      </c>
      <c r="AR14" s="18">
        <v>1760.3277722113978</v>
      </c>
      <c r="AS14" s="18">
        <v>2034.8948803485482</v>
      </c>
      <c r="AT14" s="18">
        <v>1992.0350560370789</v>
      </c>
      <c r="AU14" s="18">
        <v>1976.9523815207588</v>
      </c>
      <c r="AV14" s="1020">
        <v>1983.9467005095053</v>
      </c>
      <c r="AW14" s="18">
        <v>1966.5090006364308</v>
      </c>
      <c r="AX14" s="18">
        <v>1968.5194678622956</v>
      </c>
      <c r="AY14" s="18">
        <v>1974.6934712281056</v>
      </c>
      <c r="AZ14" s="18">
        <v>1964.6260564334277</v>
      </c>
      <c r="BA14" s="1020">
        <v>1959.4591171614263</v>
      </c>
      <c r="BB14" s="18">
        <v>1965.3062955191579</v>
      </c>
      <c r="BC14" s="18">
        <v>1964.9305294639134</v>
      </c>
      <c r="BD14" s="18">
        <v>1964.97581595722</v>
      </c>
      <c r="BE14" s="18">
        <v>1965.5234781586948</v>
      </c>
      <c r="BF14" s="18">
        <v>1966.8854188324171</v>
      </c>
      <c r="BG14" s="18">
        <v>1966.70811282505</v>
      </c>
      <c r="BH14" s="18">
        <v>1966.9240218504895</v>
      </c>
      <c r="BI14" s="18">
        <v>1967.1169463601486</v>
      </c>
      <c r="BJ14" s="18">
        <v>1968.1943235710323</v>
      </c>
      <c r="BK14" s="18">
        <v>1967.4886016372677</v>
      </c>
      <c r="BL14" s="18">
        <v>1967.7635626750625</v>
      </c>
      <c r="BM14" s="18">
        <v>1968.1953647118314</v>
      </c>
      <c r="BN14" s="18">
        <v>1968.9626667098878</v>
      </c>
      <c r="BO14" s="18">
        <v>1968.0826867060723</v>
      </c>
      <c r="BP14" s="18">
        <v>1968.1980965904995</v>
      </c>
      <c r="BQ14" s="18">
        <v>1968.1536506998827</v>
      </c>
      <c r="BR14" s="18">
        <v>1969.0198402726312</v>
      </c>
      <c r="BS14" s="18">
        <v>1968.1585147672274</v>
      </c>
      <c r="BT14" s="18">
        <v>1968.2499326423176</v>
      </c>
      <c r="BU14" s="18">
        <v>1968.3831109360981</v>
      </c>
    </row>
    <row r="15" spans="1:73" s="29" customFormat="1" x14ac:dyDescent="0.4">
      <c r="A15" s="2" t="s">
        <v>41</v>
      </c>
      <c r="B15" s="8" t="str">
        <f t="shared" si="3"/>
        <v>3. Agriculturekt CO2-eq WEM</v>
      </c>
      <c r="C15" s="1036" t="s">
        <v>424</v>
      </c>
      <c r="D15" s="16" t="str">
        <f>$D$7</f>
        <v>Landbúnaður</v>
      </c>
      <c r="E15" s="16" t="str">
        <f>$E$7</f>
        <v>Agriculture</v>
      </c>
      <c r="F15" s="14" t="s">
        <v>45</v>
      </c>
      <c r="G15" s="15" t="str">
        <f t="shared" si="1"/>
        <v>Þús. tonn CO₂-íg. | kt CO₂e</v>
      </c>
      <c r="H15" s="17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15"/>
      <c r="AP15" s="1089">
        <f t="shared" si="2"/>
        <v>661.73982386409887</v>
      </c>
      <c r="AQ15" s="18">
        <v>664.9021555550745</v>
      </c>
      <c r="AR15" s="18">
        <v>659.21762737214453</v>
      </c>
      <c r="AS15" s="18">
        <v>653.01001355336655</v>
      </c>
      <c r="AT15" s="18">
        <v>646.7190326507789</v>
      </c>
      <c r="AU15" s="18">
        <v>639.56278060371676</v>
      </c>
      <c r="AV15" s="1020">
        <v>632.47710047824921</v>
      </c>
      <c r="AW15" s="18">
        <v>630.79757133379962</v>
      </c>
      <c r="AX15" s="18">
        <v>629.1795173376712</v>
      </c>
      <c r="AY15" s="18">
        <v>627.48293160864387</v>
      </c>
      <c r="AZ15" s="18">
        <v>625.84488370432189</v>
      </c>
      <c r="BA15" s="1020">
        <v>624.1574061906681</v>
      </c>
      <c r="BB15" s="18">
        <v>622.51417090364089</v>
      </c>
      <c r="BC15" s="18">
        <v>620.7974484377537</v>
      </c>
      <c r="BD15" s="18">
        <v>619.14174301125081</v>
      </c>
      <c r="BE15" s="18">
        <v>617.4134680696792</v>
      </c>
      <c r="BF15" s="18">
        <v>615.74350217269409</v>
      </c>
      <c r="BG15" s="18">
        <v>614.00150685233859</v>
      </c>
      <c r="BH15" s="18">
        <v>611.72005769369184</v>
      </c>
      <c r="BI15" s="18">
        <v>609.81352677972393</v>
      </c>
      <c r="BJ15" s="18">
        <v>607.90688819983154</v>
      </c>
      <c r="BK15" s="18">
        <v>605.46670511529601</v>
      </c>
      <c r="BL15" s="18">
        <v>603.08565206681499</v>
      </c>
      <c r="BM15" s="18">
        <v>600.62905681157724</v>
      </c>
      <c r="BN15" s="18">
        <v>598.23152077916257</v>
      </c>
      <c r="BO15" s="18">
        <v>595.75847220647427</v>
      </c>
      <c r="BP15" s="18">
        <v>593.34445812246202</v>
      </c>
      <c r="BQ15" s="18">
        <v>590.85486359406275</v>
      </c>
      <c r="BR15" s="18">
        <v>588.4242402363077</v>
      </c>
      <c r="BS15" s="18">
        <v>585.91800123661244</v>
      </c>
      <c r="BT15" s="18">
        <v>583.47070516641759</v>
      </c>
      <c r="BU15" s="18">
        <v>580.94776123961753</v>
      </c>
    </row>
    <row r="16" spans="1:73" s="29" customFormat="1" x14ac:dyDescent="0.4">
      <c r="A16" s="2" t="s">
        <v>42</v>
      </c>
      <c r="B16" s="8" t="str">
        <f t="shared" si="3"/>
        <v>4. LULUCFkt CO2-eq WEM</v>
      </c>
      <c r="C16" s="1036" t="s">
        <v>424</v>
      </c>
      <c r="D16" s="16" t="str">
        <f>$D$8</f>
        <v>Landnotkun</v>
      </c>
      <c r="E16" s="16" t="str">
        <f>$E$8</f>
        <v>Land use, Land-Use Change and Forestry</v>
      </c>
      <c r="F16" s="14" t="s">
        <v>127</v>
      </c>
      <c r="G16" s="15" t="str">
        <f t="shared" si="1"/>
        <v>Þús. tonn CO₂-íg. | kt CO₂e</v>
      </c>
      <c r="H16" s="17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15"/>
      <c r="AP16" s="1089">
        <f t="shared" si="2"/>
        <v>6215.9199783937211</v>
      </c>
      <c r="AQ16" s="18">
        <v>6071.680925830653</v>
      </c>
      <c r="AR16" s="18">
        <v>5951.6354274915639</v>
      </c>
      <c r="AS16" s="18">
        <v>5834.1816960368697</v>
      </c>
      <c r="AT16" s="18">
        <v>5721.0311999379155</v>
      </c>
      <c r="AU16" s="18">
        <v>5612.3203264955791</v>
      </c>
      <c r="AV16" s="1020">
        <v>5502.5949883521325</v>
      </c>
      <c r="AW16" s="18">
        <v>5439.5098603148645</v>
      </c>
      <c r="AX16" s="18">
        <v>5378.0830970511242</v>
      </c>
      <c r="AY16" s="18">
        <v>5314.0296805363905</v>
      </c>
      <c r="AZ16" s="18">
        <v>5257.9040021627834</v>
      </c>
      <c r="BA16" s="1020">
        <v>5212.9620701167541</v>
      </c>
      <c r="BB16" s="18">
        <v>5163.3295723623687</v>
      </c>
      <c r="BC16" s="18">
        <v>5147.8236156040284</v>
      </c>
      <c r="BD16" s="18">
        <v>5099.6177518240111</v>
      </c>
      <c r="BE16" s="18">
        <v>5048.5935392828969</v>
      </c>
      <c r="BF16" s="18">
        <v>4999.6642851497636</v>
      </c>
      <c r="BG16" s="18">
        <v>4939.8419130391894</v>
      </c>
      <c r="BH16" s="18">
        <v>4867.396811414169</v>
      </c>
      <c r="BI16" s="18">
        <v>4797.8138211936666</v>
      </c>
      <c r="BJ16" s="18">
        <v>4719.622904884488</v>
      </c>
      <c r="BK16" s="18">
        <v>4648.4394750312449</v>
      </c>
      <c r="BL16" s="18">
        <v>4564.4831373845163</v>
      </c>
      <c r="BM16" s="18">
        <v>4481.1300562148162</v>
      </c>
      <c r="BN16" s="18">
        <v>4402.0286726445229</v>
      </c>
      <c r="BO16" s="18">
        <v>4321.542782845796</v>
      </c>
      <c r="BP16" s="18">
        <v>4234.0275486538176</v>
      </c>
      <c r="BQ16" s="18">
        <v>4142.4584084493708</v>
      </c>
      <c r="BR16" s="18">
        <v>4059.0252077693131</v>
      </c>
      <c r="BS16" s="18">
        <v>3969.9820873098452</v>
      </c>
      <c r="BT16" s="18">
        <v>3880.4139193447481</v>
      </c>
      <c r="BU16" s="18">
        <v>3796.9221528559151</v>
      </c>
    </row>
    <row r="17" spans="1:74" s="29" customFormat="1" x14ac:dyDescent="0.4">
      <c r="A17" s="2" t="s">
        <v>43</v>
      </c>
      <c r="B17" s="8" t="str">
        <f t="shared" si="3"/>
        <v>5. Wastekt CO2-eq WEM</v>
      </c>
      <c r="C17" s="1036" t="s">
        <v>424</v>
      </c>
      <c r="D17" s="16" t="str">
        <f>$D$9</f>
        <v>Úrgangur</v>
      </c>
      <c r="E17" s="16" t="str">
        <f>$E$9</f>
        <v>Waste</v>
      </c>
      <c r="F17" s="14" t="s">
        <v>45</v>
      </c>
      <c r="G17" s="15" t="str">
        <f t="shared" si="1"/>
        <v>Þús. tonn CO₂-íg. | kt CO₂e</v>
      </c>
      <c r="H17" s="17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15"/>
      <c r="AP17" s="1089">
        <f t="shared" si="2"/>
        <v>242.60749287449426</v>
      </c>
      <c r="AQ17" s="18">
        <v>223.74545610516216</v>
      </c>
      <c r="AR17" s="18">
        <v>207.80086534672523</v>
      </c>
      <c r="AS17" s="18">
        <v>193.75467339678119</v>
      </c>
      <c r="AT17" s="18">
        <v>181.37912810316334</v>
      </c>
      <c r="AU17" s="18">
        <v>170.47557510216777</v>
      </c>
      <c r="AV17" s="1020">
        <v>163.3617636415668</v>
      </c>
      <c r="AW17" s="18">
        <v>157.75308802026416</v>
      </c>
      <c r="AX17" s="18">
        <v>148.37512928706803</v>
      </c>
      <c r="AY17" s="18">
        <v>140.34340945160935</v>
      </c>
      <c r="AZ17" s="18">
        <v>133.46697232144203</v>
      </c>
      <c r="BA17" s="1020">
        <v>127.58245083006183</v>
      </c>
      <c r="BB17" s="18">
        <v>122.55087181453212</v>
      </c>
      <c r="BC17" s="18">
        <v>118.25363751151087</v>
      </c>
      <c r="BD17" s="18">
        <v>114.59118015996395</v>
      </c>
      <c r="BE17" s="18">
        <v>111.3620793356898</v>
      </c>
      <c r="BF17" s="18">
        <v>108.0419764509808</v>
      </c>
      <c r="BG17" s="18">
        <v>104.22210428611046</v>
      </c>
      <c r="BH17" s="18">
        <v>100.76972303116423</v>
      </c>
      <c r="BI17" s="18">
        <v>97.636504277496869</v>
      </c>
      <c r="BJ17" s="18">
        <v>94.786188723282635</v>
      </c>
      <c r="BK17" s="18">
        <v>92.184655890440297</v>
      </c>
      <c r="BL17" s="18">
        <v>89.805327514685587</v>
      </c>
      <c r="BM17" s="18">
        <v>87.622217801887103</v>
      </c>
      <c r="BN17" s="18">
        <v>85.600849310855523</v>
      </c>
      <c r="BO17" s="18">
        <v>83.738934550318589</v>
      </c>
      <c r="BP17" s="18">
        <v>82.018370181917561</v>
      </c>
      <c r="BQ17" s="18">
        <v>80.416127912966857</v>
      </c>
      <c r="BR17" s="18">
        <v>78.926761253733616</v>
      </c>
      <c r="BS17" s="18">
        <v>77.542439665818335</v>
      </c>
      <c r="BT17" s="18">
        <v>76.254050107416447</v>
      </c>
      <c r="BU17" s="18">
        <v>75.045068704223951</v>
      </c>
    </row>
    <row r="18" spans="1:74" s="33" customFormat="1" x14ac:dyDescent="0.4">
      <c r="A18" s="2" t="s">
        <v>44</v>
      </c>
      <c r="B18" s="8" t="str">
        <f t="shared" si="3"/>
        <v>National Total, with LULUCFkt CO2-eq WEM</v>
      </c>
      <c r="C18" s="1036" t="s">
        <v>424</v>
      </c>
      <c r="D18" s="23" t="str">
        <f>$D$10</f>
        <v>Samtals með landnotkun | Total with LULUCF</v>
      </c>
      <c r="E18" s="23"/>
      <c r="F18" s="21"/>
      <c r="G18" s="22" t="str">
        <f t="shared" si="1"/>
        <v>Þús. tonn CO₂-íg. | kt CO₂e</v>
      </c>
      <c r="H18" s="31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15"/>
      <c r="AP18" s="1090">
        <f t="shared" si="2"/>
        <v>10994.963442551485</v>
      </c>
      <c r="AQ18" s="23">
        <v>10545.200701066748</v>
      </c>
      <c r="AR18" s="23">
        <v>10237.415494620087</v>
      </c>
      <c r="AS18" s="23">
        <v>10312.053085691539</v>
      </c>
      <c r="AT18" s="23">
        <v>10092.246671188985</v>
      </c>
      <c r="AU18" s="23">
        <v>9890.0963710511442</v>
      </c>
      <c r="AV18" s="980">
        <v>9693.9584128536517</v>
      </c>
      <c r="AW18" s="23">
        <v>9567.797767271888</v>
      </c>
      <c r="AX18" s="23">
        <v>9457.4525208817267</v>
      </c>
      <c r="AY18" s="23">
        <v>9350.398761400902</v>
      </c>
      <c r="AZ18" s="23">
        <v>9232.7628759891268</v>
      </c>
      <c r="BA18" s="980">
        <v>9119.0503691164304</v>
      </c>
      <c r="BB18" s="23">
        <v>9015.3598958216389</v>
      </c>
      <c r="BC18" s="23">
        <v>8939.4290433471051</v>
      </c>
      <c r="BD18" s="23">
        <v>8831.5999786889024</v>
      </c>
      <c r="BE18" s="23">
        <v>8721.1861016299517</v>
      </c>
      <c r="BF18" s="23">
        <v>8613.4182961061269</v>
      </c>
      <c r="BG18" s="23">
        <v>8494.3464361526476</v>
      </c>
      <c r="BH18" s="23">
        <v>8363.1905555142694</v>
      </c>
      <c r="BI18" s="23">
        <v>8236.049621719967</v>
      </c>
      <c r="BJ18" s="23">
        <v>8101.9714196174882</v>
      </c>
      <c r="BK18" s="23">
        <v>7973.5148944632874</v>
      </c>
      <c r="BL18" s="23">
        <v>7840.8372667544118</v>
      </c>
      <c r="BM18" s="23">
        <v>7709.5955465917987</v>
      </c>
      <c r="BN18" s="23">
        <v>7582.8644763356651</v>
      </c>
      <c r="BO18" s="23">
        <v>7455.3640729402587</v>
      </c>
      <c r="BP18" s="23">
        <v>7326.728018485177</v>
      </c>
      <c r="BQ18" s="23">
        <v>7202.3846092671802</v>
      </c>
      <c r="BR18" s="23">
        <v>7094.8908629140669</v>
      </c>
      <c r="BS18" s="23">
        <v>6979.8751691694652</v>
      </c>
      <c r="BT18" s="23">
        <v>6867.5293749790817</v>
      </c>
      <c r="BU18" s="23">
        <v>6766.4794030375151</v>
      </c>
      <c r="BV18" s="316"/>
    </row>
    <row r="19" spans="1:74" s="33" customFormat="1" x14ac:dyDescent="0.4">
      <c r="A19" s="2" t="s">
        <v>46</v>
      </c>
      <c r="B19" s="8" t="str">
        <f t="shared" si="3"/>
        <v>National Total, without LULUCFkt CO2-eq WEM</v>
      </c>
      <c r="C19" s="1036" t="s">
        <v>424</v>
      </c>
      <c r="D19" s="23" t="str">
        <f>$D$11</f>
        <v>Samtals án landnotkunar | Total without LULUCF</v>
      </c>
      <c r="E19" s="23"/>
      <c r="F19" s="21"/>
      <c r="G19" s="22" t="str">
        <f t="shared" si="1"/>
        <v>Þús. tonn CO₂-íg. | kt CO₂e</v>
      </c>
      <c r="H19" s="31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15"/>
      <c r="AP19" s="1090">
        <f t="shared" si="2"/>
        <v>4779.0434641577631</v>
      </c>
      <c r="AQ19" s="23">
        <v>4473.5197752360946</v>
      </c>
      <c r="AR19" s="23">
        <v>4285.7800671285222</v>
      </c>
      <c r="AS19" s="23">
        <v>4477.8713896546697</v>
      </c>
      <c r="AT19" s="23">
        <v>4371.2154712510701</v>
      </c>
      <c r="AU19" s="23">
        <v>4277.7760445555659</v>
      </c>
      <c r="AV19" s="980">
        <v>4191.3634245015191</v>
      </c>
      <c r="AW19" s="23">
        <v>4128.2879069570236</v>
      </c>
      <c r="AX19" s="23">
        <v>4079.3694238306039</v>
      </c>
      <c r="AY19" s="23">
        <v>4036.3690808645124</v>
      </c>
      <c r="AZ19" s="23">
        <v>3974.8588738263429</v>
      </c>
      <c r="BA19" s="980">
        <v>3906.0882989996776</v>
      </c>
      <c r="BB19" s="23">
        <v>3852.0303234592711</v>
      </c>
      <c r="BC19" s="23">
        <v>3791.6054277430762</v>
      </c>
      <c r="BD19" s="23">
        <v>3731.9822268648913</v>
      </c>
      <c r="BE19" s="23">
        <v>3672.5925623470562</v>
      </c>
      <c r="BF19" s="23">
        <v>3613.7540109563633</v>
      </c>
      <c r="BG19" s="23">
        <v>3554.5045231134582</v>
      </c>
      <c r="BH19" s="23">
        <v>3495.7937441001013</v>
      </c>
      <c r="BI19" s="23">
        <v>3438.2358005263004</v>
      </c>
      <c r="BJ19" s="23">
        <v>3382.3485147329998</v>
      </c>
      <c r="BK19" s="23">
        <v>3325.0754194320425</v>
      </c>
      <c r="BL19" s="23">
        <v>3276.3541293698954</v>
      </c>
      <c r="BM19" s="23">
        <v>3228.4654903769824</v>
      </c>
      <c r="BN19" s="23">
        <v>3180.8358036911418</v>
      </c>
      <c r="BO19" s="23">
        <v>3133.8212900944623</v>
      </c>
      <c r="BP19" s="23">
        <v>3092.700469831359</v>
      </c>
      <c r="BQ19" s="23">
        <v>3059.9262008178098</v>
      </c>
      <c r="BR19" s="23">
        <v>3035.8656551447543</v>
      </c>
      <c r="BS19" s="23">
        <v>3009.8930818596205</v>
      </c>
      <c r="BT19" s="23">
        <v>2987.1154556343331</v>
      </c>
      <c r="BU19" s="23">
        <v>2969.5572501815996</v>
      </c>
      <c r="BV19" s="316"/>
    </row>
    <row r="20" spans="1:74" s="538" customFormat="1" ht="47.4" customHeight="1" x14ac:dyDescent="0.75">
      <c r="A20" s="530"/>
      <c r="B20" s="531"/>
      <c r="C20" s="545"/>
      <c r="D20" s="546" t="s">
        <v>247</v>
      </c>
      <c r="E20" s="546"/>
      <c r="F20" s="546"/>
      <c r="G20" s="54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  <c r="Y20" s="536"/>
      <c r="Z20" s="536"/>
      <c r="AA20" s="536"/>
      <c r="AB20" s="536"/>
      <c r="AC20" s="536"/>
      <c r="AD20" s="536"/>
      <c r="AE20" s="536"/>
      <c r="AF20" s="536"/>
      <c r="AG20" s="536"/>
      <c r="AH20" s="536"/>
      <c r="AI20" s="536"/>
      <c r="AJ20" s="536"/>
      <c r="AK20" s="536"/>
      <c r="AL20" s="536"/>
      <c r="AM20" s="536"/>
      <c r="AN20" s="537"/>
      <c r="AO20" s="536"/>
      <c r="AP20" s="537"/>
      <c r="AQ20" s="537"/>
      <c r="AR20" s="537"/>
      <c r="AS20" s="537"/>
      <c r="AT20" s="537"/>
      <c r="AU20" s="537"/>
      <c r="AV20" s="975"/>
      <c r="AW20" s="537"/>
      <c r="AX20" s="537"/>
      <c r="AY20" s="537"/>
      <c r="AZ20" s="537"/>
      <c r="BA20" s="975"/>
      <c r="BB20" s="537"/>
      <c r="BC20" s="537"/>
      <c r="BD20" s="537"/>
      <c r="BE20" s="537"/>
      <c r="BF20" s="537"/>
      <c r="BG20" s="537"/>
      <c r="BH20" s="537"/>
      <c r="BI20" s="537"/>
      <c r="BJ20" s="537"/>
      <c r="BK20" s="537"/>
      <c r="BL20" s="537"/>
      <c r="BM20" s="537"/>
      <c r="BN20" s="537"/>
      <c r="BO20" s="537"/>
      <c r="BP20" s="537"/>
    </row>
    <row r="21" spans="1:74" s="548" customFormat="1" ht="37.200000000000003" customHeight="1" x14ac:dyDescent="0.4">
      <c r="A21" s="539"/>
      <c r="B21" s="539"/>
      <c r="C21" s="547"/>
      <c r="D21" s="542" t="s">
        <v>229</v>
      </c>
      <c r="E21" s="543"/>
      <c r="F21" s="543"/>
      <c r="G21" s="543"/>
      <c r="H21" s="543"/>
      <c r="I21" s="543"/>
      <c r="J21" s="543"/>
      <c r="K21" s="543"/>
      <c r="L21" s="543"/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  <c r="AC21" s="543"/>
      <c r="AD21" s="543"/>
      <c r="AE21" s="543"/>
      <c r="AF21" s="543"/>
      <c r="AG21" s="543"/>
      <c r="AH21" s="543"/>
      <c r="AI21" s="543"/>
      <c r="AJ21" s="543"/>
      <c r="AK21" s="543"/>
      <c r="AL21" s="543"/>
      <c r="AM21" s="543"/>
      <c r="AN21" s="543"/>
      <c r="AO21" s="543"/>
      <c r="AP21" s="543"/>
      <c r="AQ21" s="543"/>
      <c r="AR21" s="543"/>
      <c r="AS21" s="543"/>
      <c r="AT21" s="543"/>
      <c r="AU21" s="543"/>
      <c r="AV21" s="976"/>
      <c r="AW21" s="543"/>
      <c r="AX21" s="543"/>
      <c r="AY21" s="543"/>
      <c r="AZ21" s="543"/>
      <c r="BA21" s="976"/>
      <c r="BB21" s="543"/>
      <c r="BC21" s="543"/>
      <c r="BD21" s="543"/>
      <c r="BE21" s="543"/>
      <c r="BF21" s="543"/>
      <c r="BG21" s="543"/>
      <c r="BH21" s="54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543"/>
    </row>
    <row r="22" spans="1:74" s="7" customFormat="1" ht="24" customHeight="1" x14ac:dyDescent="0.4">
      <c r="A22" s="3"/>
      <c r="B22" s="321" t="s">
        <v>45</v>
      </c>
      <c r="C22" s="4"/>
      <c r="D22" s="605" t="s">
        <v>359</v>
      </c>
      <c r="E22" s="5" t="s">
        <v>360</v>
      </c>
      <c r="F22" s="5"/>
      <c r="G22" s="5"/>
      <c r="H22" s="6"/>
      <c r="I22" s="7" t="s">
        <v>45</v>
      </c>
      <c r="J22" s="8"/>
      <c r="K22" s="9"/>
      <c r="L22" s="10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11"/>
      <c r="AS22" s="11"/>
      <c r="AT22" s="11"/>
      <c r="AU22" s="11"/>
      <c r="AV22" s="977"/>
      <c r="AW22" s="11"/>
      <c r="AX22" s="11"/>
      <c r="AY22" s="11"/>
      <c r="AZ22" s="11"/>
      <c r="BA22" s="113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</row>
    <row r="23" spans="1:74" ht="16.350000000000001" customHeight="1" x14ac:dyDescent="0.4">
      <c r="A23" s="35" t="s">
        <v>47</v>
      </c>
      <c r="B23" s="8" t="s">
        <v>45</v>
      </c>
      <c r="C23" s="19" t="s">
        <v>45</v>
      </c>
      <c r="D23" s="14" t="s">
        <v>5</v>
      </c>
      <c r="E23" s="13" t="s">
        <v>130</v>
      </c>
      <c r="F23" s="14"/>
      <c r="G23" s="15" t="str">
        <f>$G$5</f>
        <v>Þús. tonn CO₂-íg. | kt CO₂e</v>
      </c>
      <c r="H23" s="16">
        <v>760.43743715697804</v>
      </c>
      <c r="I23" s="16">
        <v>738.54790545981575</v>
      </c>
      <c r="J23" s="16">
        <v>817.72261535831558</v>
      </c>
      <c r="K23" s="16">
        <v>875.35407857239727</v>
      </c>
      <c r="L23" s="16">
        <v>858.59988349043726</v>
      </c>
      <c r="M23" s="16">
        <v>921.58739468062106</v>
      </c>
      <c r="N23" s="16">
        <v>941.8355393211059</v>
      </c>
      <c r="O23" s="16">
        <v>928.43528249451151</v>
      </c>
      <c r="P23" s="16">
        <v>913.7304185060168</v>
      </c>
      <c r="Q23" s="16">
        <v>896.73666811718942</v>
      </c>
      <c r="R23" s="16">
        <v>891.62636675738338</v>
      </c>
      <c r="S23" s="16">
        <v>735.43512282644895</v>
      </c>
      <c r="T23" s="16">
        <v>833.44738299320807</v>
      </c>
      <c r="U23" s="16">
        <v>800.59763840041353</v>
      </c>
      <c r="V23" s="16">
        <v>822.10422373737845</v>
      </c>
      <c r="W23" s="16">
        <v>742.27579695757936</v>
      </c>
      <c r="X23" s="16">
        <v>676.16624793131371</v>
      </c>
      <c r="Y23" s="16">
        <v>768.90031104164586</v>
      </c>
      <c r="Z23" s="16">
        <v>706.67813037021858</v>
      </c>
      <c r="AA23" s="16">
        <v>762.70393720745039</v>
      </c>
      <c r="AB23" s="16">
        <v>726.56824505484042</v>
      </c>
      <c r="AC23" s="16">
        <v>657.20260984912954</v>
      </c>
      <c r="AD23" s="16">
        <v>651.37378056662806</v>
      </c>
      <c r="AE23" s="16">
        <v>614.72353826059737</v>
      </c>
      <c r="AF23" s="16">
        <v>606.24731041801465</v>
      </c>
      <c r="AG23" s="16">
        <v>621.21740588116916</v>
      </c>
      <c r="AH23" s="16">
        <v>518.76690503112491</v>
      </c>
      <c r="AI23" s="16">
        <v>530.38142924834813</v>
      </c>
      <c r="AJ23" s="16">
        <v>546.90019133575004</v>
      </c>
      <c r="AK23" s="16">
        <v>518.36261174209733</v>
      </c>
      <c r="AL23" s="16">
        <v>509.49421478812258</v>
      </c>
      <c r="AM23" s="16">
        <v>569.42147138918847</v>
      </c>
      <c r="AN23" s="16">
        <v>480.50043943615663</v>
      </c>
      <c r="AO23" s="16">
        <v>485.3352147538011</v>
      </c>
      <c r="AP23" s="16">
        <v>520.01881128620573</v>
      </c>
      <c r="AQ23" s="17"/>
      <c r="AR23" s="17"/>
      <c r="AS23" s="17"/>
      <c r="AT23" s="17"/>
      <c r="AU23" s="17"/>
      <c r="AV23" s="978"/>
      <c r="AW23" s="17"/>
      <c r="AX23" s="17"/>
      <c r="AY23" s="17"/>
      <c r="AZ23" s="17"/>
      <c r="BA23" s="1132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4" ht="16.350000000000001" customHeight="1" x14ac:dyDescent="0.4">
      <c r="A24" s="35" t="s">
        <v>48</v>
      </c>
      <c r="B24" s="36" t="s">
        <v>45</v>
      </c>
      <c r="C24" s="19"/>
      <c r="D24" s="14" t="s">
        <v>6</v>
      </c>
      <c r="E24" s="13" t="s">
        <v>151</v>
      </c>
      <c r="F24" s="14"/>
      <c r="G24" s="15" t="str">
        <f t="shared" ref="G24:G31" si="4">$G$5</f>
        <v>Þús. tonn CO₂-íg. | kt CO₂e</v>
      </c>
      <c r="H24" s="16">
        <v>531.22135287801859</v>
      </c>
      <c r="I24" s="16">
        <v>549.73922233056999</v>
      </c>
      <c r="J24" s="16">
        <v>564.10322606237207</v>
      </c>
      <c r="K24" s="16">
        <v>560.82125209413766</v>
      </c>
      <c r="L24" s="16">
        <v>568.71975437287563</v>
      </c>
      <c r="M24" s="16">
        <v>558.39928539026232</v>
      </c>
      <c r="N24" s="16">
        <v>538.90124821929692</v>
      </c>
      <c r="O24" s="16">
        <v>570.14166117824288</v>
      </c>
      <c r="P24" s="16">
        <v>578.21954693434816</v>
      </c>
      <c r="Q24" s="16">
        <v>603.81835985278224</v>
      </c>
      <c r="R24" s="16">
        <v>615.19124112849386</v>
      </c>
      <c r="S24" s="16">
        <v>621.43794664753909</v>
      </c>
      <c r="T24" s="16">
        <v>630.07589891197915</v>
      </c>
      <c r="U24" s="16">
        <v>708.59649022597102</v>
      </c>
      <c r="V24" s="16">
        <v>744.98998559072106</v>
      </c>
      <c r="W24" s="16">
        <v>772.96720116217978</v>
      </c>
      <c r="X24" s="16">
        <v>882.31132379605481</v>
      </c>
      <c r="Y24" s="16">
        <v>913.83614619722141</v>
      </c>
      <c r="Z24" s="16">
        <v>860.22323028213884</v>
      </c>
      <c r="AA24" s="16">
        <v>861.21528928281407</v>
      </c>
      <c r="AB24" s="16">
        <v>813.89802161205967</v>
      </c>
      <c r="AC24" s="16">
        <v>795.69099258781853</v>
      </c>
      <c r="AD24" s="16">
        <v>790.44455922423981</v>
      </c>
      <c r="AE24" s="16">
        <v>805.1705823155595</v>
      </c>
      <c r="AF24" s="16">
        <v>804.98232350461672</v>
      </c>
      <c r="AG24" s="16">
        <v>828.27095982461969</v>
      </c>
      <c r="AH24" s="16">
        <v>904.74762539415917</v>
      </c>
      <c r="AI24" s="16">
        <v>955.78975219982249</v>
      </c>
      <c r="AJ24" s="16">
        <v>983.0091585136197</v>
      </c>
      <c r="AK24" s="16">
        <v>963.43113685715196</v>
      </c>
      <c r="AL24" s="16">
        <v>836.92654422903922</v>
      </c>
      <c r="AM24" s="16">
        <v>866.31820877820041</v>
      </c>
      <c r="AN24" s="16">
        <v>933.32556342634621</v>
      </c>
      <c r="AO24" s="16">
        <v>928.55777773719262</v>
      </c>
      <c r="AP24" s="16">
        <v>905.50742448156177</v>
      </c>
      <c r="AQ24" s="17"/>
      <c r="AR24" s="17"/>
      <c r="AS24" s="17"/>
      <c r="AT24" s="17"/>
      <c r="AU24" s="17"/>
      <c r="AV24" s="978"/>
      <c r="AW24" s="17"/>
      <c r="AX24" s="17"/>
      <c r="AY24" s="17"/>
      <c r="AZ24" s="17"/>
      <c r="BA24" s="1132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4" ht="16.350000000000001" customHeight="1" x14ac:dyDescent="0.4">
      <c r="A25" s="35" t="s">
        <v>52</v>
      </c>
      <c r="B25" s="36" t="s">
        <v>45</v>
      </c>
      <c r="C25" s="19"/>
      <c r="D25" s="14" t="s">
        <v>10</v>
      </c>
      <c r="E25" s="13" t="s">
        <v>133</v>
      </c>
      <c r="F25" s="14"/>
      <c r="G25" s="15" t="str">
        <f t="shared" si="4"/>
        <v>Þús. tonn CO₂-íg. | kt CO₂e</v>
      </c>
      <c r="H25" s="16">
        <v>61.065589642877526</v>
      </c>
      <c r="I25" s="16">
        <v>69.64508735406244</v>
      </c>
      <c r="J25" s="16">
        <v>67.282432396869979</v>
      </c>
      <c r="K25" s="16">
        <v>85.063792469926852</v>
      </c>
      <c r="L25" s="16">
        <v>69.810048261690142</v>
      </c>
      <c r="M25" s="16">
        <v>82.300329775140781</v>
      </c>
      <c r="N25" s="16">
        <v>81.375379452684783</v>
      </c>
      <c r="O25" s="16">
        <v>66.981909239667516</v>
      </c>
      <c r="P25" s="16">
        <v>84.128774259520654</v>
      </c>
      <c r="Q25" s="16">
        <v>112.12388902349248</v>
      </c>
      <c r="R25" s="16">
        <v>154.14036400492714</v>
      </c>
      <c r="S25" s="16">
        <v>144.88444962773332</v>
      </c>
      <c r="T25" s="16">
        <v>148.49338607446219</v>
      </c>
      <c r="U25" s="16">
        <v>137.40319231256251</v>
      </c>
      <c r="V25" s="16">
        <v>124.03082392622254</v>
      </c>
      <c r="W25" s="16">
        <v>119.26047094208158</v>
      </c>
      <c r="X25" s="16">
        <v>129.44840884767729</v>
      </c>
      <c r="Y25" s="16">
        <v>150.13672395880565</v>
      </c>
      <c r="Z25" s="16">
        <v>188.7494684116991</v>
      </c>
      <c r="AA25" s="16">
        <v>172.64175584137766</v>
      </c>
      <c r="AB25" s="16">
        <v>194.72300000000001</v>
      </c>
      <c r="AC25" s="16">
        <v>183.37799999999999</v>
      </c>
      <c r="AD25" s="16">
        <v>175.06768</v>
      </c>
      <c r="AE25" s="16">
        <v>176.928</v>
      </c>
      <c r="AF25" s="16">
        <v>206.00103132749297</v>
      </c>
      <c r="AG25" s="16">
        <v>172.26500096927683</v>
      </c>
      <c r="AH25" s="16">
        <v>162.99524576158018</v>
      </c>
      <c r="AI25" s="16">
        <v>151.91344102803788</v>
      </c>
      <c r="AJ25" s="16">
        <v>164.66100135548007</v>
      </c>
      <c r="AK25" s="16">
        <v>175.37661233554124</v>
      </c>
      <c r="AL25" s="16">
        <v>177.2397261242881</v>
      </c>
      <c r="AM25" s="16">
        <v>166.22976688024966</v>
      </c>
      <c r="AN25" s="16">
        <v>177.8928390442361</v>
      </c>
      <c r="AO25" s="16">
        <v>176.6385789664966</v>
      </c>
      <c r="AP25" s="16">
        <v>223.29619818990452</v>
      </c>
      <c r="AQ25" s="17"/>
      <c r="AR25" s="17"/>
      <c r="AS25" s="17"/>
      <c r="AT25" s="17"/>
      <c r="AU25" s="17"/>
      <c r="AV25" s="978"/>
      <c r="AW25" s="17"/>
      <c r="AX25" s="17"/>
      <c r="AY25" s="17"/>
      <c r="AZ25" s="17"/>
      <c r="BA25" s="1132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  <row r="26" spans="1:74" ht="16.350000000000001" customHeight="1" x14ac:dyDescent="0.4">
      <c r="A26" s="35" t="s">
        <v>55</v>
      </c>
      <c r="B26" s="36" t="s">
        <v>45</v>
      </c>
      <c r="C26" s="19"/>
      <c r="D26" s="14" t="s">
        <v>15</v>
      </c>
      <c r="E26" s="13" t="s">
        <v>149</v>
      </c>
      <c r="F26" s="14"/>
      <c r="G26" s="15" t="str">
        <f t="shared" si="4"/>
        <v>Þús. tonn CO₂-íg. | kt CO₂e</v>
      </c>
      <c r="H26" s="16">
        <v>584.02647277080598</v>
      </c>
      <c r="I26" s="16">
        <v>511.273947602943</v>
      </c>
      <c r="J26" s="16">
        <v>301.38514547007009</v>
      </c>
      <c r="K26" s="16">
        <v>220.97402310838271</v>
      </c>
      <c r="L26" s="16">
        <v>198.23658153612337</v>
      </c>
      <c r="M26" s="16">
        <v>216.34383922975644</v>
      </c>
      <c r="N26" s="16">
        <v>186.93379884741088</v>
      </c>
      <c r="O26" s="16">
        <v>280.12409822292682</v>
      </c>
      <c r="P26" s="16">
        <v>462.00564836059743</v>
      </c>
      <c r="Q26" s="16">
        <v>537.93035391162721</v>
      </c>
      <c r="R26" s="16">
        <v>487.74535268246626</v>
      </c>
      <c r="S26" s="16">
        <v>479.60292131211997</v>
      </c>
      <c r="T26" s="16">
        <v>478.11541899358679</v>
      </c>
      <c r="U26" s="16">
        <v>473.56894969857348</v>
      </c>
      <c r="V26" s="16">
        <v>456.78557352619629</v>
      </c>
      <c r="W26" s="16">
        <v>444.80851616708713</v>
      </c>
      <c r="X26" s="16">
        <v>869.57185988485026</v>
      </c>
      <c r="Y26" s="16">
        <v>990.98126629758121</v>
      </c>
      <c r="Z26" s="16">
        <v>1556.7584922170536</v>
      </c>
      <c r="AA26" s="16">
        <v>1393.4018646112659</v>
      </c>
      <c r="AB26" s="16">
        <v>1391.9209450624717</v>
      </c>
      <c r="AC26" s="16">
        <v>1281.3105455922127</v>
      </c>
      <c r="AD26" s="16">
        <v>1328.7342410906138</v>
      </c>
      <c r="AE26" s="16">
        <v>1353.4714335748733</v>
      </c>
      <c r="AF26" s="16">
        <v>1368.5549133196287</v>
      </c>
      <c r="AG26" s="16">
        <v>1392.8009611325194</v>
      </c>
      <c r="AH26" s="16">
        <v>1354.0817500285532</v>
      </c>
      <c r="AI26" s="16">
        <v>1385.559079923195</v>
      </c>
      <c r="AJ26" s="16">
        <v>1382.5326490562106</v>
      </c>
      <c r="AK26" s="16">
        <v>1348.3578754895577</v>
      </c>
      <c r="AL26" s="16">
        <v>1328.8493581323712</v>
      </c>
      <c r="AM26" s="16">
        <v>1345.5222697586937</v>
      </c>
      <c r="AN26" s="16">
        <v>1354.2007303406649</v>
      </c>
      <c r="AO26" s="16">
        <v>1402.6496416686878</v>
      </c>
      <c r="AP26" s="16">
        <v>1360.4102725798757</v>
      </c>
      <c r="AQ26" s="17"/>
      <c r="AR26" s="17"/>
      <c r="AS26" s="17"/>
      <c r="AT26" s="17"/>
      <c r="AU26" s="17"/>
      <c r="AV26" s="978"/>
      <c r="AW26" s="17"/>
      <c r="AX26" s="17"/>
      <c r="AY26" s="17"/>
      <c r="AZ26" s="17"/>
      <c r="BA26" s="1132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</row>
    <row r="27" spans="1:74" ht="16.350000000000001" customHeight="1" x14ac:dyDescent="0.4">
      <c r="A27" s="35" t="s">
        <v>212</v>
      </c>
      <c r="B27" s="36" t="s">
        <v>45</v>
      </c>
      <c r="C27" s="19"/>
      <c r="D27" s="14" t="s">
        <v>36</v>
      </c>
      <c r="E27" s="13" t="s">
        <v>150</v>
      </c>
      <c r="F27" s="14" t="s">
        <v>45</v>
      </c>
      <c r="G27" s="15" t="str">
        <f t="shared" si="4"/>
        <v>Þús. tonn CO₂-íg. | kt CO₂e</v>
      </c>
      <c r="H27" s="16">
        <v>210.55472170666667</v>
      </c>
      <c r="I27" s="16">
        <v>176.80528261706669</v>
      </c>
      <c r="J27" s="16">
        <v>188.28332888506671</v>
      </c>
      <c r="K27" s="16">
        <v>238.53559058533338</v>
      </c>
      <c r="L27" s="16">
        <v>232.49217533253338</v>
      </c>
      <c r="M27" s="16">
        <v>245.96401927226665</v>
      </c>
      <c r="N27" s="16">
        <v>235.22782835253332</v>
      </c>
      <c r="O27" s="16">
        <v>257.17700316373333</v>
      </c>
      <c r="P27" s="16">
        <v>198.58720348560001</v>
      </c>
      <c r="Q27" s="16">
        <v>257.83106455839999</v>
      </c>
      <c r="R27" s="16">
        <v>365.65036656475536</v>
      </c>
      <c r="S27" s="16">
        <v>386.08921316544843</v>
      </c>
      <c r="T27" s="16">
        <v>403.9326403148857</v>
      </c>
      <c r="U27" s="16">
        <v>402.47385277209037</v>
      </c>
      <c r="V27" s="16">
        <v>401.96736076842336</v>
      </c>
      <c r="W27" s="16">
        <v>379.94289400640002</v>
      </c>
      <c r="X27" s="16">
        <v>381.71962690880008</v>
      </c>
      <c r="Y27" s="16">
        <v>401.35289110400004</v>
      </c>
      <c r="Z27" s="16">
        <v>351.97302632799995</v>
      </c>
      <c r="AA27" s="16">
        <v>353.3588710624</v>
      </c>
      <c r="AB27" s="16">
        <v>372.56202565120009</v>
      </c>
      <c r="AC27" s="16">
        <v>380.41566972484713</v>
      </c>
      <c r="AD27" s="16">
        <v>413.43718523066929</v>
      </c>
      <c r="AE27" s="16">
        <v>409.5077919157888</v>
      </c>
      <c r="AF27" s="16">
        <v>371.44549117182407</v>
      </c>
      <c r="AG27" s="16">
        <v>404.22007331306247</v>
      </c>
      <c r="AH27" s="16">
        <v>408.51819724381278</v>
      </c>
      <c r="AI27" s="16">
        <v>431.82186025965422</v>
      </c>
      <c r="AJ27" s="16">
        <v>455.77922710046619</v>
      </c>
      <c r="AK27" s="16">
        <v>432.40627007368806</v>
      </c>
      <c r="AL27" s="16">
        <v>418.71234892799322</v>
      </c>
      <c r="AM27" s="16">
        <v>476.02459170932525</v>
      </c>
      <c r="AN27" s="16">
        <v>517.72039053568767</v>
      </c>
      <c r="AO27" s="16">
        <v>408.20430474231654</v>
      </c>
      <c r="AP27" s="16">
        <v>527.31915978550001</v>
      </c>
      <c r="AQ27" s="17"/>
      <c r="AR27" s="17"/>
      <c r="AS27" s="17"/>
      <c r="AT27" s="17"/>
      <c r="AU27" s="17"/>
      <c r="AV27" s="978"/>
      <c r="AW27" s="17"/>
      <c r="AX27" s="17"/>
      <c r="AY27" s="17"/>
      <c r="AZ27" s="17"/>
      <c r="BA27" s="1132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</row>
    <row r="28" spans="1:74" ht="16.350000000000001" customHeight="1" x14ac:dyDescent="0.4">
      <c r="A28" s="35" t="s">
        <v>41</v>
      </c>
      <c r="B28" s="36" t="s">
        <v>45</v>
      </c>
      <c r="C28" s="19"/>
      <c r="D28" s="14" t="s">
        <v>2</v>
      </c>
      <c r="E28" s="13" t="s">
        <v>122</v>
      </c>
      <c r="F28" s="14" t="s">
        <v>45</v>
      </c>
      <c r="G28" s="15" t="str">
        <f t="shared" si="4"/>
        <v>Þús. tonn CO₂-íg. | kt CO₂e</v>
      </c>
      <c r="H28" s="16">
        <v>712.28542787885226</v>
      </c>
      <c r="I28" s="16">
        <v>703.0614670058909</v>
      </c>
      <c r="J28" s="16">
        <v>679.80229554630125</v>
      </c>
      <c r="K28" s="16">
        <v>685.11769849088626</v>
      </c>
      <c r="L28" s="16">
        <v>694.12162488687534</v>
      </c>
      <c r="M28" s="16">
        <v>678.7745246045904</v>
      </c>
      <c r="N28" s="16">
        <v>693.56138380669324</v>
      </c>
      <c r="O28" s="16">
        <v>694.38461331332746</v>
      </c>
      <c r="P28" s="16">
        <v>709.58602714072219</v>
      </c>
      <c r="Q28" s="16">
        <v>709.026232877658</v>
      </c>
      <c r="R28" s="16">
        <v>694.99458425620571</v>
      </c>
      <c r="S28" s="16">
        <v>695.97030056877088</v>
      </c>
      <c r="T28" s="16">
        <v>680.90790457674211</v>
      </c>
      <c r="U28" s="16">
        <v>674.67732397882537</v>
      </c>
      <c r="V28" s="16">
        <v>672.98884541069299</v>
      </c>
      <c r="W28" s="16">
        <v>677.91824965860394</v>
      </c>
      <c r="X28" s="16">
        <v>705.51353754214438</v>
      </c>
      <c r="Y28" s="16">
        <v>722.96805216425832</v>
      </c>
      <c r="Z28" s="16">
        <v>738.73601274478824</v>
      </c>
      <c r="AA28" s="16">
        <v>725.75149545364548</v>
      </c>
      <c r="AB28" s="16">
        <v>713.61632112887037</v>
      </c>
      <c r="AC28" s="16">
        <v>710.71295363551349</v>
      </c>
      <c r="AD28" s="16">
        <v>705.37361951243383</v>
      </c>
      <c r="AE28" s="16">
        <v>696.54860016837506</v>
      </c>
      <c r="AF28" s="16">
        <v>735.83172353567954</v>
      </c>
      <c r="AG28" s="16">
        <v>725.84750264150341</v>
      </c>
      <c r="AH28" s="16">
        <v>723.53982063634908</v>
      </c>
      <c r="AI28" s="16">
        <v>727.13219762024289</v>
      </c>
      <c r="AJ28" s="16">
        <v>705.33506809161008</v>
      </c>
      <c r="AK28" s="16">
        <v>690.58383151593978</v>
      </c>
      <c r="AL28" s="16">
        <v>687.2878158396702</v>
      </c>
      <c r="AM28" s="16">
        <v>691.30345037495408</v>
      </c>
      <c r="AN28" s="16">
        <v>682.15195474561085</v>
      </c>
      <c r="AO28" s="16">
        <v>660.23731696106415</v>
      </c>
      <c r="AP28" s="16">
        <v>661.73982386409887</v>
      </c>
      <c r="AQ28" s="17"/>
      <c r="AR28" s="17"/>
      <c r="AS28" s="17"/>
      <c r="AT28" s="17"/>
      <c r="AU28" s="17"/>
      <c r="AV28" s="978"/>
      <c r="AW28" s="17"/>
      <c r="AX28" s="17"/>
      <c r="AY28" s="17"/>
      <c r="AZ28" s="17"/>
      <c r="BA28" s="1132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</row>
    <row r="29" spans="1:74" ht="16.350000000000001" customHeight="1" x14ac:dyDescent="0.4">
      <c r="A29" s="35" t="s">
        <v>43</v>
      </c>
      <c r="B29" s="36" t="s">
        <v>45</v>
      </c>
      <c r="C29" s="19"/>
      <c r="D29" s="14" t="s">
        <v>1</v>
      </c>
      <c r="E29" s="13" t="s">
        <v>123</v>
      </c>
      <c r="F29" s="14"/>
      <c r="G29" s="15" t="str">
        <f t="shared" si="4"/>
        <v>Þús. tonn CO₂-íg. | kt CO₂e</v>
      </c>
      <c r="H29" s="16">
        <v>212.18369090796648</v>
      </c>
      <c r="I29" s="16">
        <v>216.74178014124368</v>
      </c>
      <c r="J29" s="16">
        <v>230.19436724078426</v>
      </c>
      <c r="K29" s="16">
        <v>241.43118007020232</v>
      </c>
      <c r="L29" s="16">
        <v>249.35050767539229</v>
      </c>
      <c r="M29" s="16">
        <v>260.16213504885349</v>
      </c>
      <c r="N29" s="16">
        <v>270.79171522574325</v>
      </c>
      <c r="O29" s="16">
        <v>281.25162599943957</v>
      </c>
      <c r="P29" s="16">
        <v>279.94876245431584</v>
      </c>
      <c r="Q29" s="16">
        <v>286.30664303951443</v>
      </c>
      <c r="R29" s="16">
        <v>295.99368237651657</v>
      </c>
      <c r="S29" s="16">
        <v>305.99648653579783</v>
      </c>
      <c r="T29" s="16">
        <v>298.51768049426659</v>
      </c>
      <c r="U29" s="16">
        <v>302.56412823812002</v>
      </c>
      <c r="V29" s="16">
        <v>321.68930367212886</v>
      </c>
      <c r="W29" s="16">
        <v>313.96726715411933</v>
      </c>
      <c r="X29" s="16">
        <v>336.82248175087221</v>
      </c>
      <c r="Y29" s="16">
        <v>340.61031824143311</v>
      </c>
      <c r="Z29" s="16">
        <v>322.70392717300189</v>
      </c>
      <c r="AA29" s="16">
        <v>312.48322190179505</v>
      </c>
      <c r="AB29" s="16">
        <v>308.79909372303536</v>
      </c>
      <c r="AC29" s="16">
        <v>289.74711324195061</v>
      </c>
      <c r="AD29" s="16">
        <v>270.33569467761606</v>
      </c>
      <c r="AE29" s="16">
        <v>269.43162666820314</v>
      </c>
      <c r="AF29" s="16">
        <v>268.90780943094057</v>
      </c>
      <c r="AG29" s="16">
        <v>268.67495602747647</v>
      </c>
      <c r="AH29" s="16">
        <v>264.04530969862373</v>
      </c>
      <c r="AI29" s="16">
        <v>262.00931109598218</v>
      </c>
      <c r="AJ29" s="16">
        <v>261.40200407214138</v>
      </c>
      <c r="AK29" s="16">
        <v>236.99657582363062</v>
      </c>
      <c r="AL29" s="16">
        <v>263.46651926394532</v>
      </c>
      <c r="AM29" s="16">
        <v>272.57726240250122</v>
      </c>
      <c r="AN29" s="16">
        <v>262.38983386750755</v>
      </c>
      <c r="AO29" s="16">
        <v>254.02830511104906</v>
      </c>
      <c r="AP29" s="16">
        <v>242.60749287449426</v>
      </c>
      <c r="AQ29" s="17"/>
      <c r="AR29" s="17"/>
      <c r="AS29" s="17"/>
      <c r="AT29" s="17"/>
      <c r="AU29" s="17"/>
      <c r="AV29" s="978"/>
      <c r="AW29" s="17"/>
      <c r="AX29" s="17"/>
      <c r="AY29" s="17"/>
      <c r="AZ29" s="17"/>
      <c r="BA29" s="1132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</row>
    <row r="30" spans="1:74" ht="16.350000000000001" customHeight="1" x14ac:dyDescent="0.4">
      <c r="A30" s="2" t="s">
        <v>95</v>
      </c>
      <c r="B30" s="36" t="s">
        <v>45</v>
      </c>
      <c r="D30" s="39" t="s">
        <v>23</v>
      </c>
      <c r="E30" s="13" t="s">
        <v>179</v>
      </c>
      <c r="F30" s="39"/>
      <c r="G30" s="15" t="str">
        <f t="shared" si="4"/>
        <v>Þús. tonn CO₂-íg. | kt CO₂e</v>
      </c>
      <c r="H30" s="40">
        <f>H$31-SUM(H23:H29)</f>
        <v>595.45739247622714</v>
      </c>
      <c r="I30" s="40">
        <f t="shared" ref="I30:AO30" si="5">I$31-SUM(I23:I29)</f>
        <v>499.66442876602105</v>
      </c>
      <c r="J30" s="40">
        <f t="shared" si="5"/>
        <v>544.53432620945705</v>
      </c>
      <c r="K30" s="40">
        <f t="shared" si="5"/>
        <v>573.82575635946887</v>
      </c>
      <c r="L30" s="40">
        <f t="shared" si="5"/>
        <v>544.80409080414756</v>
      </c>
      <c r="M30" s="40">
        <f t="shared" si="5"/>
        <v>585.26516757735089</v>
      </c>
      <c r="N30" s="40">
        <f t="shared" si="5"/>
        <v>658.04598838150196</v>
      </c>
      <c r="O30" s="40">
        <f t="shared" si="5"/>
        <v>698.21957798422318</v>
      </c>
      <c r="P30" s="40">
        <f t="shared" si="5"/>
        <v>694.00455315644058</v>
      </c>
      <c r="Q30" s="40">
        <f t="shared" si="5"/>
        <v>732.70237563078854</v>
      </c>
      <c r="R30" s="40">
        <f t="shared" si="5"/>
        <v>661.86397624816163</v>
      </c>
      <c r="S30" s="40">
        <f t="shared" si="5"/>
        <v>696.41456441810351</v>
      </c>
      <c r="T30" s="40">
        <f t="shared" si="5"/>
        <v>667.48351863951348</v>
      </c>
      <c r="U30" s="40">
        <f t="shared" si="5"/>
        <v>615.43430847448781</v>
      </c>
      <c r="V30" s="40">
        <f t="shared" si="5"/>
        <v>695.08772631745114</v>
      </c>
      <c r="W30" s="40">
        <f t="shared" si="5"/>
        <v>648.02148556079374</v>
      </c>
      <c r="X30" s="40">
        <f t="shared" si="5"/>
        <v>676.497597785989</v>
      </c>
      <c r="Y30" s="40">
        <f t="shared" si="5"/>
        <v>676.40756696026438</v>
      </c>
      <c r="Z30" s="40">
        <f t="shared" si="5"/>
        <v>620.05275287547738</v>
      </c>
      <c r="AA30" s="40">
        <f t="shared" si="5"/>
        <v>458.82342903746667</v>
      </c>
      <c r="AB30" s="40">
        <f t="shared" si="5"/>
        <v>421.65368015960848</v>
      </c>
      <c r="AC30" s="40">
        <f t="shared" si="5"/>
        <v>432.22470816584155</v>
      </c>
      <c r="AD30" s="40">
        <f t="shared" si="5"/>
        <v>390.42263061576614</v>
      </c>
      <c r="AE30" s="40">
        <f t="shared" si="5"/>
        <v>402.96928716603179</v>
      </c>
      <c r="AF30" s="40">
        <f t="shared" si="5"/>
        <v>388.09191683210156</v>
      </c>
      <c r="AG30" s="40">
        <f t="shared" si="5"/>
        <v>407.12922450320639</v>
      </c>
      <c r="AH30" s="40">
        <f t="shared" si="5"/>
        <v>441.72699591361652</v>
      </c>
      <c r="AI30" s="40">
        <f t="shared" si="5"/>
        <v>416.56125049123511</v>
      </c>
      <c r="AJ30" s="40">
        <f t="shared" si="5"/>
        <v>425.7446517664921</v>
      </c>
      <c r="AK30" s="40">
        <f t="shared" si="5"/>
        <v>419.73467366709519</v>
      </c>
      <c r="AL30" s="40">
        <f t="shared" si="5"/>
        <v>357.23928957565113</v>
      </c>
      <c r="AM30" s="40">
        <f t="shared" si="5"/>
        <v>330.61837663919687</v>
      </c>
      <c r="AN30" s="40">
        <f t="shared" si="5"/>
        <v>367.88107754386965</v>
      </c>
      <c r="AO30" s="40">
        <f t="shared" si="5"/>
        <v>328.36268530630332</v>
      </c>
      <c r="AP30" s="40">
        <f>AP$31-SUM(AP23:AP29)</f>
        <v>338.14428109612163</v>
      </c>
      <c r="AQ30" s="17"/>
      <c r="AR30" s="17"/>
      <c r="AS30" s="17"/>
      <c r="AT30" s="17"/>
      <c r="AU30" s="17"/>
      <c r="AV30" s="978"/>
      <c r="AW30" s="17"/>
      <c r="AX30" s="17"/>
      <c r="AY30" s="17"/>
      <c r="AZ30" s="17"/>
      <c r="BA30" s="1132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</row>
    <row r="31" spans="1:74" ht="16.350000000000001" customHeight="1" x14ac:dyDescent="0.4">
      <c r="A31" s="2" t="s">
        <v>46</v>
      </c>
      <c r="B31" s="36" t="s">
        <v>45</v>
      </c>
      <c r="C31" s="41"/>
      <c r="D31" s="43" t="s">
        <v>129</v>
      </c>
      <c r="E31" s="42"/>
      <c r="F31" s="43"/>
      <c r="G31" s="22" t="str">
        <f t="shared" si="4"/>
        <v>Þús. tonn CO₂-íg. | kt CO₂e</v>
      </c>
      <c r="H31" s="23">
        <v>3667.2320854183931</v>
      </c>
      <c r="I31" s="23">
        <v>3465.4791212776136</v>
      </c>
      <c r="J31" s="23">
        <v>3393.307737169237</v>
      </c>
      <c r="K31" s="23">
        <v>3481.1233717507353</v>
      </c>
      <c r="L31" s="23">
        <v>3416.1346663600748</v>
      </c>
      <c r="M31" s="23">
        <v>3548.796695578842</v>
      </c>
      <c r="N31" s="23">
        <v>3606.6728816069703</v>
      </c>
      <c r="O31" s="23">
        <v>3776.7157715960725</v>
      </c>
      <c r="P31" s="23">
        <v>3920.2109342975618</v>
      </c>
      <c r="Q31" s="23">
        <v>4136.4755870114523</v>
      </c>
      <c r="R31" s="23">
        <v>4167.2059340189098</v>
      </c>
      <c r="S31" s="23">
        <v>4065.8310051019616</v>
      </c>
      <c r="T31" s="23">
        <v>4140.9738309986442</v>
      </c>
      <c r="U31" s="23">
        <v>4115.3158841010445</v>
      </c>
      <c r="V31" s="23">
        <v>4239.6438429492155</v>
      </c>
      <c r="W31" s="23">
        <v>4099.1618816088449</v>
      </c>
      <c r="X31" s="23">
        <v>4658.0510844477012</v>
      </c>
      <c r="Y31" s="23">
        <v>4965.19327596521</v>
      </c>
      <c r="Z31" s="23">
        <v>5345.8750404023776</v>
      </c>
      <c r="AA31" s="23">
        <v>5040.3798643982154</v>
      </c>
      <c r="AB31" s="23">
        <v>4943.7413323920864</v>
      </c>
      <c r="AC31" s="23">
        <v>4730.6825927973132</v>
      </c>
      <c r="AD31" s="23">
        <v>4725.1893909179671</v>
      </c>
      <c r="AE31" s="23">
        <v>4728.75086006943</v>
      </c>
      <c r="AF31" s="23">
        <v>4750.0625195402981</v>
      </c>
      <c r="AG31" s="23">
        <v>4820.4260842928343</v>
      </c>
      <c r="AH31" s="23">
        <v>4778.42184970782</v>
      </c>
      <c r="AI31" s="23">
        <v>4861.1683218665175</v>
      </c>
      <c r="AJ31" s="23">
        <v>4925.3639512917707</v>
      </c>
      <c r="AK31" s="23">
        <v>4785.2495875047016</v>
      </c>
      <c r="AL31" s="23">
        <v>4579.2158168810811</v>
      </c>
      <c r="AM31" s="23">
        <v>4718.0153979323095</v>
      </c>
      <c r="AN31" s="23">
        <v>4776.0628289400793</v>
      </c>
      <c r="AO31" s="23">
        <v>4644.0138252469114</v>
      </c>
      <c r="AP31" s="23">
        <v>4779.0434641577631</v>
      </c>
      <c r="AQ31" s="17"/>
      <c r="AR31" s="17"/>
      <c r="AS31" s="17"/>
      <c r="AT31" s="17"/>
      <c r="AU31" s="17"/>
      <c r="AV31" s="978"/>
      <c r="AW31" s="17"/>
      <c r="AX31" s="17"/>
      <c r="AY31" s="17"/>
      <c r="AZ31" s="17"/>
      <c r="BA31" s="1132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</row>
    <row r="32" spans="1:74" s="27" customFormat="1" ht="36" customHeight="1" x14ac:dyDescent="0.4">
      <c r="A32" s="25"/>
      <c r="B32" s="321" t="s">
        <v>45</v>
      </c>
      <c r="C32" s="26"/>
      <c r="D32" s="890" t="str">
        <f>$D$12</f>
        <v>Sviðsmynd byggð á aðgerðum stjórvalda</v>
      </c>
      <c r="E32" s="890" t="str">
        <f>$E$12</f>
        <v>Government policy-based scenario</v>
      </c>
      <c r="F32" s="168"/>
      <c r="G32" s="16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4"/>
      <c r="AO32" s="28"/>
      <c r="AP32" s="24"/>
      <c r="AQ32" s="24"/>
      <c r="AR32" s="24"/>
      <c r="AS32" s="24"/>
      <c r="AT32" s="24"/>
      <c r="AU32" s="24"/>
      <c r="AV32" s="979"/>
      <c r="AW32" s="24"/>
      <c r="AX32" s="24"/>
      <c r="AY32" s="24"/>
      <c r="AZ32" s="24"/>
      <c r="BA32" s="979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</row>
    <row r="33" spans="1:73" ht="16.350000000000001" customHeight="1" x14ac:dyDescent="0.4">
      <c r="A33" s="35" t="s">
        <v>47</v>
      </c>
      <c r="B33" s="8" t="str">
        <f t="shared" ref="B33:B41" si="6">A33&amp;" "&amp;C33</f>
        <v>1.A.4.c.iii Agriculture/Forestry/Fishing - Fishing kt CO2-eq WEM</v>
      </c>
      <c r="C33" s="1036" t="s">
        <v>424</v>
      </c>
      <c r="D33" s="14" t="s">
        <v>5</v>
      </c>
      <c r="E33" s="13" t="s">
        <v>130</v>
      </c>
      <c r="F33" s="14"/>
      <c r="G33" s="15" t="str">
        <f>$G$5</f>
        <v>Þús. tonn CO₂-íg. | kt CO₂e</v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315"/>
      <c r="AP33" s="1089">
        <f t="shared" ref="AP33:AP41" si="7">AP23</f>
        <v>520.01881128620573</v>
      </c>
      <c r="AQ33" s="16">
        <v>463.89750524394026</v>
      </c>
      <c r="AR33" s="16">
        <v>444.97097473417563</v>
      </c>
      <c r="AS33" s="16">
        <v>431.67730318138439</v>
      </c>
      <c r="AT33" s="16">
        <v>424.33374713642871</v>
      </c>
      <c r="AU33" s="16">
        <v>407.46408800354664</v>
      </c>
      <c r="AV33" s="1021">
        <v>389.93759042164368</v>
      </c>
      <c r="AW33" s="16">
        <v>391.42695945912681</v>
      </c>
      <c r="AX33" s="16">
        <v>392.83924784994736</v>
      </c>
      <c r="AY33" s="16">
        <v>392.47784135140188</v>
      </c>
      <c r="AZ33" s="16">
        <v>390.49221580188566</v>
      </c>
      <c r="BA33" s="1021">
        <v>387.50495152332775</v>
      </c>
      <c r="BB33" s="16">
        <v>383.97678135882745</v>
      </c>
      <c r="BC33" s="16">
        <v>380.00749143023648</v>
      </c>
      <c r="BD33" s="16">
        <v>375.53189790718659</v>
      </c>
      <c r="BE33" s="16">
        <v>370.45989469957664</v>
      </c>
      <c r="BF33" s="16">
        <v>364.6485450428562</v>
      </c>
      <c r="BG33" s="16">
        <v>358.03898075556083</v>
      </c>
      <c r="BH33" s="16">
        <v>350.33580856346794</v>
      </c>
      <c r="BI33" s="16">
        <v>341.35571426301078</v>
      </c>
      <c r="BJ33" s="16">
        <v>330.87189276125042</v>
      </c>
      <c r="BK33" s="16">
        <v>318.660654584947</v>
      </c>
      <c r="BL33" s="16">
        <v>304.50152088330259</v>
      </c>
      <c r="BM33" s="16">
        <v>288.33273803161745</v>
      </c>
      <c r="BN33" s="16">
        <v>269.9370286602869</v>
      </c>
      <c r="BO33" s="16">
        <v>249.4269857275772</v>
      </c>
      <c r="BP33" s="16">
        <v>226.86801779398328</v>
      </c>
      <c r="BQ33" s="16">
        <v>208.95154428153953</v>
      </c>
      <c r="BR33" s="16">
        <v>194.8537539751581</v>
      </c>
      <c r="BS33" s="16">
        <v>179.54731053864282</v>
      </c>
      <c r="BT33" s="16">
        <v>166.0325192139091</v>
      </c>
      <c r="BU33" s="16">
        <v>157.36569681422219</v>
      </c>
    </row>
    <row r="34" spans="1:73" ht="16.350000000000001" customHeight="1" x14ac:dyDescent="0.4">
      <c r="A34" s="35" t="s">
        <v>48</v>
      </c>
      <c r="B34" s="8" t="str">
        <f t="shared" si="6"/>
        <v>1.A.3.b Road transportationkt CO2-eq WEM</v>
      </c>
      <c r="C34" s="1036" t="s">
        <v>424</v>
      </c>
      <c r="D34" s="14" t="s">
        <v>6</v>
      </c>
      <c r="E34" s="13" t="s">
        <v>151</v>
      </c>
      <c r="F34" s="14"/>
      <c r="G34" s="15" t="str">
        <f t="shared" ref="G34:G41" si="8">$G$5</f>
        <v>Þús. tonn CO₂-íg. | kt CO₂e</v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315"/>
      <c r="AP34" s="1089">
        <f t="shared" si="7"/>
        <v>905.50742448156177</v>
      </c>
      <c r="AQ34" s="16">
        <v>894.89141848720135</v>
      </c>
      <c r="AR34" s="16">
        <v>872.46876079218669</v>
      </c>
      <c r="AS34" s="16">
        <v>840.17548726403083</v>
      </c>
      <c r="AT34" s="16">
        <v>804.54603346166118</v>
      </c>
      <c r="AU34" s="16">
        <v>765.12050934504907</v>
      </c>
      <c r="AV34" s="1021">
        <v>722.09890849664362</v>
      </c>
      <c r="AW34" s="16">
        <v>685.33593811459355</v>
      </c>
      <c r="AX34" s="16">
        <v>648.56241585293037</v>
      </c>
      <c r="AY34" s="16">
        <v>610.87981830180581</v>
      </c>
      <c r="AZ34" s="16">
        <v>571.63910719066223</v>
      </c>
      <c r="BA34" s="1021">
        <v>524.79562594972833</v>
      </c>
      <c r="BB34" s="16">
        <v>477.69960116115783</v>
      </c>
      <c r="BC34" s="16">
        <v>430.79682716538571</v>
      </c>
      <c r="BD34" s="16">
        <v>384.5390394105346</v>
      </c>
      <c r="BE34" s="16">
        <v>338.81829627085523</v>
      </c>
      <c r="BF34" s="16">
        <v>294.1136917303445</v>
      </c>
      <c r="BG34" s="16">
        <v>252.42283114208999</v>
      </c>
      <c r="BH34" s="16">
        <v>212.33020862580585</v>
      </c>
      <c r="BI34" s="16">
        <v>173.97295426009288</v>
      </c>
      <c r="BJ34" s="16">
        <v>137.56418226201205</v>
      </c>
      <c r="BK34" s="16">
        <v>103.56623754891419</v>
      </c>
      <c r="BL34" s="16">
        <v>78.822517065735283</v>
      </c>
      <c r="BM34" s="16">
        <v>56.714182150728959</v>
      </c>
      <c r="BN34" s="16">
        <v>36.577216019680755</v>
      </c>
      <c r="BO34" s="16">
        <v>20.845338179602876</v>
      </c>
      <c r="BP34" s="16">
        <v>12.141565312923023</v>
      </c>
      <c r="BQ34" s="72">
        <v>5.6852259967979322</v>
      </c>
      <c r="BR34" s="72">
        <v>4.0276989188989702</v>
      </c>
      <c r="BS34" s="72">
        <v>3.2148462738859602</v>
      </c>
      <c r="BT34" s="72">
        <v>2.5010014911035383</v>
      </c>
      <c r="BU34" s="72">
        <v>1.8760986850595873</v>
      </c>
    </row>
    <row r="35" spans="1:73" ht="16.350000000000001" customHeight="1" x14ac:dyDescent="0.4">
      <c r="A35" s="35" t="s">
        <v>52</v>
      </c>
      <c r="B35" s="8" t="str">
        <f t="shared" si="6"/>
        <v>1.B.2.d Geothermal Energykt CO2-eq WEM</v>
      </c>
      <c r="C35" s="1036" t="s">
        <v>424</v>
      </c>
      <c r="D35" s="14" t="s">
        <v>10</v>
      </c>
      <c r="E35" s="13" t="s">
        <v>133</v>
      </c>
      <c r="F35" s="14"/>
      <c r="G35" s="15" t="str">
        <f t="shared" si="8"/>
        <v>Þús. tonn CO₂-íg. | kt CO₂e</v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315"/>
      <c r="AP35" s="1089">
        <f t="shared" si="7"/>
        <v>223.29619818990452</v>
      </c>
      <c r="AQ35" s="16">
        <v>161.77746629566548</v>
      </c>
      <c r="AR35" s="16">
        <v>149.22671787904821</v>
      </c>
      <c r="AS35" s="16">
        <v>149.25339402180236</v>
      </c>
      <c r="AT35" s="16">
        <v>149.24718384629332</v>
      </c>
      <c r="AU35" s="16">
        <v>149.24243191571466</v>
      </c>
      <c r="AV35" s="1021">
        <v>136.44906992793682</v>
      </c>
      <c r="AW35" s="16">
        <v>136.44716189664825</v>
      </c>
      <c r="AX35" s="16">
        <v>136.44668791343321</v>
      </c>
      <c r="AY35" s="16">
        <v>136.44763991267274</v>
      </c>
      <c r="AZ35" s="16">
        <v>136.44716324091809</v>
      </c>
      <c r="BA35" s="1021">
        <v>136.44716368900799</v>
      </c>
      <c r="BB35" s="16">
        <v>136.44732228086627</v>
      </c>
      <c r="BC35" s="16">
        <v>136.44721640359745</v>
      </c>
      <c r="BD35" s="16">
        <v>136.44723412449054</v>
      </c>
      <c r="BE35" s="16">
        <v>136.44725760298473</v>
      </c>
      <c r="BF35" s="16">
        <v>136.44723604369091</v>
      </c>
      <c r="BG35" s="16">
        <v>136.44724259038878</v>
      </c>
      <c r="BH35" s="16">
        <v>136.44724541235479</v>
      </c>
      <c r="BI35" s="16">
        <v>136.44724134881153</v>
      </c>
      <c r="BJ35" s="16">
        <v>136.44724311718505</v>
      </c>
      <c r="BK35" s="16">
        <v>136.44724329278375</v>
      </c>
      <c r="BL35" s="16">
        <v>136.44724258626013</v>
      </c>
      <c r="BM35" s="16">
        <v>136.44724299874298</v>
      </c>
      <c r="BN35" s="16">
        <v>136.44724295926233</v>
      </c>
      <c r="BO35" s="16">
        <v>136.44724284808848</v>
      </c>
      <c r="BP35" s="16">
        <v>136.44724293536456</v>
      </c>
      <c r="BQ35" s="16">
        <v>136.44724291423847</v>
      </c>
      <c r="BR35" s="16">
        <v>136.44724289923045</v>
      </c>
      <c r="BS35" s="16">
        <v>136.44724291627779</v>
      </c>
      <c r="BT35" s="16">
        <v>136.44724290991559</v>
      </c>
      <c r="BU35" s="16">
        <v>136.44724290847461</v>
      </c>
    </row>
    <row r="36" spans="1:73" ht="16.350000000000001" customHeight="1" x14ac:dyDescent="0.4">
      <c r="A36" s="35" t="s">
        <v>55</v>
      </c>
      <c r="B36" s="8" t="str">
        <f t="shared" si="6"/>
        <v>2.C.3 Aluminium productionkt CO2-eq WEM</v>
      </c>
      <c r="C36" s="1036" t="s">
        <v>424</v>
      </c>
      <c r="D36" s="14" t="s">
        <v>15</v>
      </c>
      <c r="E36" s="13" t="s">
        <v>149</v>
      </c>
      <c r="F36" s="14"/>
      <c r="G36" s="15" t="str">
        <f t="shared" si="8"/>
        <v>Þús. tonn CO₂-íg. | kt CO₂e</v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315"/>
      <c r="AP36" s="1089">
        <f t="shared" si="7"/>
        <v>1360.4102725798757</v>
      </c>
      <c r="AQ36" s="16">
        <v>1345.753887924616</v>
      </c>
      <c r="AR36" s="16">
        <v>1258.6399586353109</v>
      </c>
      <c r="AS36" s="16">
        <v>1421.8987938767966</v>
      </c>
      <c r="AT36" s="16">
        <v>1427.3233084237909</v>
      </c>
      <c r="AU36" s="16">
        <v>1426.833971619704</v>
      </c>
      <c r="AV36" s="1021">
        <v>1427.1803369907875</v>
      </c>
      <c r="AW36" s="16">
        <v>1427.3520137399332</v>
      </c>
      <c r="AX36" s="16">
        <v>1428.4016514079547</v>
      </c>
      <c r="AY36" s="16">
        <v>1427.698379111016</v>
      </c>
      <c r="AZ36" s="16">
        <v>1427.8715617965577</v>
      </c>
      <c r="BA36" s="1021">
        <v>1427.8715617965577</v>
      </c>
      <c r="BB36" s="16">
        <v>1432.9796980518365</v>
      </c>
      <c r="BC36" s="16">
        <v>1432.091195578188</v>
      </c>
      <c r="BD36" s="16">
        <v>1432.091195578188</v>
      </c>
      <c r="BE36" s="16">
        <v>1432.091195578188</v>
      </c>
      <c r="BF36" s="16">
        <v>1432.9796980518365</v>
      </c>
      <c r="BG36" s="16">
        <v>1432.091195578188</v>
      </c>
      <c r="BH36" s="16">
        <v>1432.091195578188</v>
      </c>
      <c r="BI36" s="16">
        <v>1432.091195578188</v>
      </c>
      <c r="BJ36" s="16">
        <v>1432.9796980518365</v>
      </c>
      <c r="BK36" s="16">
        <v>1432.091195578188</v>
      </c>
      <c r="BL36" s="16">
        <v>1432.091195578188</v>
      </c>
      <c r="BM36" s="16">
        <v>1432.091195578188</v>
      </c>
      <c r="BN36" s="16">
        <v>1432.9796980518365</v>
      </c>
      <c r="BO36" s="16">
        <v>1432.091195578188</v>
      </c>
      <c r="BP36" s="16">
        <v>1432.091195578188</v>
      </c>
      <c r="BQ36" s="16">
        <v>1432.091195578188</v>
      </c>
      <c r="BR36" s="16">
        <v>1432.9796980518365</v>
      </c>
      <c r="BS36" s="16">
        <v>1432.091195578188</v>
      </c>
      <c r="BT36" s="16">
        <v>1432.091195578188</v>
      </c>
      <c r="BU36" s="16">
        <v>1432.091195578188</v>
      </c>
    </row>
    <row r="37" spans="1:73" ht="16.350000000000001" customHeight="1" x14ac:dyDescent="0.4">
      <c r="A37" s="35" t="s">
        <v>212</v>
      </c>
      <c r="B37" s="8" t="str">
        <f t="shared" si="6"/>
        <v>2.C.2 Ferroalloys productionkt CO2-eq WEM</v>
      </c>
      <c r="C37" s="1036" t="s">
        <v>424</v>
      </c>
      <c r="D37" s="14" t="s">
        <v>36</v>
      </c>
      <c r="E37" s="13" t="s">
        <v>150</v>
      </c>
      <c r="F37" s="14" t="s">
        <v>45</v>
      </c>
      <c r="G37" s="15" t="str">
        <f t="shared" si="8"/>
        <v>Þús. tonn CO₂-íg. | kt CO₂e</v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315"/>
      <c r="AP37" s="1089">
        <f t="shared" si="7"/>
        <v>527.31915978550001</v>
      </c>
      <c r="AQ37" s="16">
        <v>404.20042445710789</v>
      </c>
      <c r="AR37" s="16">
        <v>405.13840722861971</v>
      </c>
      <c r="AS37" s="16">
        <v>510.68929433327838</v>
      </c>
      <c r="AT37" s="16">
        <v>508.18929433327838</v>
      </c>
      <c r="AU37" s="16">
        <v>508.18929433327838</v>
      </c>
      <c r="AV37" s="1021">
        <v>508.18929433327838</v>
      </c>
      <c r="AW37" s="16">
        <v>508.18929433327838</v>
      </c>
      <c r="AX37" s="16">
        <v>508.18929433327838</v>
      </c>
      <c r="AY37" s="16">
        <v>508.18929433327838</v>
      </c>
      <c r="AZ37" s="16">
        <v>508.18929433327838</v>
      </c>
      <c r="BA37" s="1021">
        <v>508.18929433327838</v>
      </c>
      <c r="BB37" s="16">
        <v>508.18929433327838</v>
      </c>
      <c r="BC37" s="16">
        <v>508.18929433327838</v>
      </c>
      <c r="BD37" s="16">
        <v>508.18929433327838</v>
      </c>
      <c r="BE37" s="16">
        <v>508.18929433327838</v>
      </c>
      <c r="BF37" s="16">
        <v>508.18929433327838</v>
      </c>
      <c r="BG37" s="16">
        <v>508.18929433327838</v>
      </c>
      <c r="BH37" s="16">
        <v>508.18929433327838</v>
      </c>
      <c r="BI37" s="16">
        <v>508.18929433327838</v>
      </c>
      <c r="BJ37" s="16">
        <v>508.18929433327838</v>
      </c>
      <c r="BK37" s="16">
        <v>508.18929433327838</v>
      </c>
      <c r="BL37" s="16">
        <v>508.18929433327838</v>
      </c>
      <c r="BM37" s="16">
        <v>508.18929433327838</v>
      </c>
      <c r="BN37" s="16">
        <v>508.18929433327838</v>
      </c>
      <c r="BO37" s="16">
        <v>508.18929433327838</v>
      </c>
      <c r="BP37" s="16">
        <v>508.18929433327838</v>
      </c>
      <c r="BQ37" s="16">
        <v>508.18929433327838</v>
      </c>
      <c r="BR37" s="16">
        <v>508.18929433327838</v>
      </c>
      <c r="BS37" s="16">
        <v>508.18929433327838</v>
      </c>
      <c r="BT37" s="16">
        <v>508.18929433327838</v>
      </c>
      <c r="BU37" s="16">
        <v>508.18929433327838</v>
      </c>
    </row>
    <row r="38" spans="1:73" ht="16.350000000000001" customHeight="1" x14ac:dyDescent="0.4">
      <c r="A38" s="35" t="s">
        <v>41</v>
      </c>
      <c r="B38" s="8" t="str">
        <f t="shared" si="6"/>
        <v>3. Agriculturekt CO2-eq WEM</v>
      </c>
      <c r="C38" s="1036" t="s">
        <v>424</v>
      </c>
      <c r="D38" s="14" t="s">
        <v>2</v>
      </c>
      <c r="E38" s="13" t="s">
        <v>122</v>
      </c>
      <c r="F38" s="14" t="s">
        <v>45</v>
      </c>
      <c r="G38" s="15" t="str">
        <f t="shared" si="8"/>
        <v>Þús. tonn CO₂-íg. | kt CO₂e</v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315"/>
      <c r="AP38" s="1089">
        <f t="shared" si="7"/>
        <v>661.73982386409887</v>
      </c>
      <c r="AQ38" s="16">
        <v>664.9021555550745</v>
      </c>
      <c r="AR38" s="16">
        <v>659.21762737214453</v>
      </c>
      <c r="AS38" s="16">
        <v>653.01001355336655</v>
      </c>
      <c r="AT38" s="16">
        <v>646.7190326507789</v>
      </c>
      <c r="AU38" s="16">
        <v>639.56278060371676</v>
      </c>
      <c r="AV38" s="1021">
        <v>632.47710047824921</v>
      </c>
      <c r="AW38" s="16">
        <v>630.79757133379962</v>
      </c>
      <c r="AX38" s="16">
        <v>629.1795173376712</v>
      </c>
      <c r="AY38" s="16">
        <v>627.48293160864387</v>
      </c>
      <c r="AZ38" s="16">
        <v>625.84488370432189</v>
      </c>
      <c r="BA38" s="1021">
        <v>624.1574061906681</v>
      </c>
      <c r="BB38" s="16">
        <v>622.51417090364089</v>
      </c>
      <c r="BC38" s="16">
        <v>620.7974484377537</v>
      </c>
      <c r="BD38" s="16">
        <v>619.14174301125081</v>
      </c>
      <c r="BE38" s="16">
        <v>617.4134680696792</v>
      </c>
      <c r="BF38" s="16">
        <v>615.74350217269409</v>
      </c>
      <c r="BG38" s="16">
        <v>614.00150685233859</v>
      </c>
      <c r="BH38" s="16">
        <v>611.72005769369184</v>
      </c>
      <c r="BI38" s="16">
        <v>609.81352677972393</v>
      </c>
      <c r="BJ38" s="16">
        <v>607.90688819983154</v>
      </c>
      <c r="BK38" s="16">
        <v>605.46670511529601</v>
      </c>
      <c r="BL38" s="16">
        <v>603.08565206681499</v>
      </c>
      <c r="BM38" s="16">
        <v>600.62905681157724</v>
      </c>
      <c r="BN38" s="16">
        <v>598.23152077916257</v>
      </c>
      <c r="BO38" s="16">
        <v>595.75847220647427</v>
      </c>
      <c r="BP38" s="16">
        <v>593.34445812246202</v>
      </c>
      <c r="BQ38" s="16">
        <v>590.85486359406275</v>
      </c>
      <c r="BR38" s="16">
        <v>588.4242402363077</v>
      </c>
      <c r="BS38" s="16">
        <v>585.91800123661244</v>
      </c>
      <c r="BT38" s="16">
        <v>583.47070516641759</v>
      </c>
      <c r="BU38" s="16">
        <v>580.94776123961753</v>
      </c>
    </row>
    <row r="39" spans="1:73" ht="16.350000000000001" customHeight="1" x14ac:dyDescent="0.4">
      <c r="A39" s="35" t="s">
        <v>43</v>
      </c>
      <c r="B39" s="8" t="str">
        <f t="shared" si="6"/>
        <v>5. Wastekt CO2-eq WEM</v>
      </c>
      <c r="C39" s="1036" t="s">
        <v>424</v>
      </c>
      <c r="D39" s="14" t="s">
        <v>1</v>
      </c>
      <c r="E39" s="13" t="s">
        <v>123</v>
      </c>
      <c r="F39" s="14"/>
      <c r="G39" s="15" t="str">
        <f t="shared" si="8"/>
        <v>Þús. tonn CO₂-íg. | kt CO₂e</v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315"/>
      <c r="AP39" s="1089">
        <f t="shared" si="7"/>
        <v>242.60749287449426</v>
      </c>
      <c r="AQ39" s="16">
        <v>223.74545610516216</v>
      </c>
      <c r="AR39" s="16">
        <v>207.80086534672523</v>
      </c>
      <c r="AS39" s="16">
        <v>193.75467339678119</v>
      </c>
      <c r="AT39" s="16">
        <v>181.37912810316334</v>
      </c>
      <c r="AU39" s="16">
        <v>170.47557510216777</v>
      </c>
      <c r="AV39" s="1021">
        <v>163.3617636415668</v>
      </c>
      <c r="AW39" s="16">
        <v>157.75308802026416</v>
      </c>
      <c r="AX39" s="16">
        <v>148.37512928706803</v>
      </c>
      <c r="AY39" s="16">
        <v>140.34340945160935</v>
      </c>
      <c r="AZ39" s="16">
        <v>133.46697232144203</v>
      </c>
      <c r="BA39" s="1021">
        <v>127.58245083006183</v>
      </c>
      <c r="BB39" s="16">
        <v>122.55087181453212</v>
      </c>
      <c r="BC39" s="16">
        <v>118.25363751151087</v>
      </c>
      <c r="BD39" s="16">
        <v>114.59118015996395</v>
      </c>
      <c r="BE39" s="16">
        <v>111.3620793356898</v>
      </c>
      <c r="BF39" s="16">
        <v>108.0419764509808</v>
      </c>
      <c r="BG39" s="16">
        <v>104.22210428611046</v>
      </c>
      <c r="BH39" s="16">
        <v>100.76972303116423</v>
      </c>
      <c r="BI39" s="16">
        <v>97.636504277496869</v>
      </c>
      <c r="BJ39" s="16">
        <v>94.786188723282635</v>
      </c>
      <c r="BK39" s="16">
        <v>92.184655890440297</v>
      </c>
      <c r="BL39" s="16">
        <v>89.805327514685587</v>
      </c>
      <c r="BM39" s="16">
        <v>87.622217801887103</v>
      </c>
      <c r="BN39" s="16">
        <v>85.600849310855523</v>
      </c>
      <c r="BO39" s="16">
        <v>83.738934550318589</v>
      </c>
      <c r="BP39" s="16">
        <v>82.018370181917561</v>
      </c>
      <c r="BQ39" s="16">
        <v>80.416127912966857</v>
      </c>
      <c r="BR39" s="16">
        <v>78.926761253733616</v>
      </c>
      <c r="BS39" s="16">
        <v>77.542439665818335</v>
      </c>
      <c r="BT39" s="16">
        <v>76.254050107416447</v>
      </c>
      <c r="BU39" s="16">
        <v>75.045068704223951</v>
      </c>
    </row>
    <row r="40" spans="1:73" ht="16.350000000000001" customHeight="1" x14ac:dyDescent="0.4">
      <c r="A40" s="2" t="s">
        <v>95</v>
      </c>
      <c r="B40" s="8" t="str">
        <f t="shared" si="6"/>
        <v>National Total, without LULUCF OTHER kt CO2-eq WEM</v>
      </c>
      <c r="C40" s="1036" t="s">
        <v>424</v>
      </c>
      <c r="D40" s="39" t="s">
        <v>23</v>
      </c>
      <c r="E40" s="13" t="s">
        <v>179</v>
      </c>
      <c r="F40" s="39"/>
      <c r="G40" s="15" t="str">
        <f t="shared" si="8"/>
        <v>Þús. tonn CO₂-íg. | kt CO₂e</v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315"/>
      <c r="AP40" s="1090">
        <f t="shared" si="7"/>
        <v>338.14428109612163</v>
      </c>
      <c r="AQ40" s="40">
        <f t="shared" ref="AQ40:BU40" si="9">AQ$41-SUM(AQ33:AQ39)</f>
        <v>314.35146116732722</v>
      </c>
      <c r="AR40" s="40">
        <f t="shared" si="9"/>
        <v>288.31675514031122</v>
      </c>
      <c r="AS40" s="40">
        <f t="shared" si="9"/>
        <v>277.41243002722877</v>
      </c>
      <c r="AT40" s="40">
        <f t="shared" si="9"/>
        <v>229.47774329567528</v>
      </c>
      <c r="AU40" s="40">
        <f t="shared" si="9"/>
        <v>210.88739363238892</v>
      </c>
      <c r="AV40" s="1022">
        <f t="shared" si="9"/>
        <v>211.66936021141328</v>
      </c>
      <c r="AW40" s="40">
        <f t="shared" si="9"/>
        <v>190.98588005938018</v>
      </c>
      <c r="AX40" s="40">
        <f t="shared" si="9"/>
        <v>187.37547984832099</v>
      </c>
      <c r="AY40" s="40">
        <f t="shared" si="9"/>
        <v>192.84976679408464</v>
      </c>
      <c r="AZ40" s="40">
        <f t="shared" si="9"/>
        <v>180.90767543727679</v>
      </c>
      <c r="BA40" s="1022">
        <f t="shared" si="9"/>
        <v>169.53984468704721</v>
      </c>
      <c r="BB40" s="40">
        <f t="shared" si="9"/>
        <v>167.6725835551315</v>
      </c>
      <c r="BC40" s="40">
        <f t="shared" si="9"/>
        <v>165.02231688312577</v>
      </c>
      <c r="BD40" s="40">
        <f t="shared" si="9"/>
        <v>161.45064233999801</v>
      </c>
      <c r="BE40" s="40">
        <f t="shared" si="9"/>
        <v>157.81107645680413</v>
      </c>
      <c r="BF40" s="40">
        <f t="shared" si="9"/>
        <v>153.5900671306822</v>
      </c>
      <c r="BG40" s="40">
        <f t="shared" si="9"/>
        <v>149.09136757550323</v>
      </c>
      <c r="BH40" s="40">
        <f t="shared" si="9"/>
        <v>143.91021086215096</v>
      </c>
      <c r="BI40" s="40">
        <f t="shared" si="9"/>
        <v>138.7293696856982</v>
      </c>
      <c r="BJ40" s="40">
        <f t="shared" si="9"/>
        <v>133.60312728432336</v>
      </c>
      <c r="BK40" s="40">
        <f t="shared" si="9"/>
        <v>128.46943308819482</v>
      </c>
      <c r="BL40" s="40">
        <f t="shared" si="9"/>
        <v>123.41137934163089</v>
      </c>
      <c r="BM40" s="40">
        <f t="shared" si="9"/>
        <v>118.43956267096246</v>
      </c>
      <c r="BN40" s="40">
        <f t="shared" si="9"/>
        <v>112.87295357677885</v>
      </c>
      <c r="BO40" s="40">
        <f t="shared" si="9"/>
        <v>107.32382667093452</v>
      </c>
      <c r="BP40" s="40">
        <f t="shared" si="9"/>
        <v>101.60032557324212</v>
      </c>
      <c r="BQ40" s="40">
        <f t="shared" si="9"/>
        <v>97.290706206737923</v>
      </c>
      <c r="BR40" s="40">
        <f t="shared" si="9"/>
        <v>92.016965476310361</v>
      </c>
      <c r="BS40" s="40">
        <f t="shared" si="9"/>
        <v>86.942751316917111</v>
      </c>
      <c r="BT40" s="40">
        <f t="shared" si="9"/>
        <v>82.129446834104328</v>
      </c>
      <c r="BU40" s="40">
        <f t="shared" si="9"/>
        <v>77.594891918535268</v>
      </c>
    </row>
    <row r="41" spans="1:73" ht="16.2" customHeight="1" x14ac:dyDescent="0.4">
      <c r="A41" s="2" t="s">
        <v>46</v>
      </c>
      <c r="B41" s="8" t="str">
        <f t="shared" si="6"/>
        <v>National Total, without LULUCFkt CO2-eq WEM</v>
      </c>
      <c r="C41" s="1036" t="s">
        <v>424</v>
      </c>
      <c r="D41" s="43" t="s">
        <v>129</v>
      </c>
      <c r="E41" s="42"/>
      <c r="F41" s="43"/>
      <c r="G41" s="22" t="str">
        <f t="shared" si="8"/>
        <v>Þús. tonn CO₂-íg. | kt CO₂e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315"/>
      <c r="AP41" s="1090">
        <f t="shared" si="7"/>
        <v>4779.0434641577631</v>
      </c>
      <c r="AQ41" s="23">
        <v>4473.5197752360946</v>
      </c>
      <c r="AR41" s="23">
        <v>4285.7800671285222</v>
      </c>
      <c r="AS41" s="23">
        <v>4477.8713896546697</v>
      </c>
      <c r="AT41" s="23">
        <v>4371.2154712510701</v>
      </c>
      <c r="AU41" s="23">
        <v>4277.7760445555659</v>
      </c>
      <c r="AV41" s="980">
        <v>4191.3634245015191</v>
      </c>
      <c r="AW41" s="23">
        <v>4128.2879069570236</v>
      </c>
      <c r="AX41" s="23">
        <v>4079.3694238306039</v>
      </c>
      <c r="AY41" s="23">
        <v>4036.3690808645124</v>
      </c>
      <c r="AZ41" s="23">
        <v>3974.8588738263429</v>
      </c>
      <c r="BA41" s="980">
        <v>3906.0882989996776</v>
      </c>
      <c r="BB41" s="23">
        <v>3852.0303234592711</v>
      </c>
      <c r="BC41" s="23">
        <v>3791.6054277430762</v>
      </c>
      <c r="BD41" s="23">
        <v>3731.9822268648913</v>
      </c>
      <c r="BE41" s="23">
        <v>3672.5925623470562</v>
      </c>
      <c r="BF41" s="23">
        <v>3613.7540109563633</v>
      </c>
      <c r="BG41" s="23">
        <v>3554.5045231134582</v>
      </c>
      <c r="BH41" s="23">
        <v>3495.7937441001013</v>
      </c>
      <c r="BI41" s="23">
        <v>3438.2358005263004</v>
      </c>
      <c r="BJ41" s="23">
        <v>3382.3485147329998</v>
      </c>
      <c r="BK41" s="23">
        <v>3325.0754194320425</v>
      </c>
      <c r="BL41" s="23">
        <v>3276.3541293698954</v>
      </c>
      <c r="BM41" s="23">
        <v>3228.4654903769824</v>
      </c>
      <c r="BN41" s="23">
        <v>3180.8358036911418</v>
      </c>
      <c r="BO41" s="23">
        <v>3133.8212900944623</v>
      </c>
      <c r="BP41" s="23">
        <v>3092.700469831359</v>
      </c>
      <c r="BQ41" s="23">
        <v>3059.9262008178098</v>
      </c>
      <c r="BR41" s="23">
        <v>3035.8656551447543</v>
      </c>
      <c r="BS41" s="23">
        <v>3009.8930818596205</v>
      </c>
      <c r="BT41" s="23">
        <v>2987.1154556343331</v>
      </c>
      <c r="BU41" s="23">
        <v>2969.5572501815996</v>
      </c>
    </row>
    <row r="42" spans="1:73" s="288" customFormat="1" ht="42.6" customHeight="1" x14ac:dyDescent="0.75">
      <c r="A42" s="334"/>
      <c r="B42" s="335"/>
      <c r="C42" s="282"/>
      <c r="D42" s="283" t="s">
        <v>231</v>
      </c>
      <c r="E42" s="284"/>
      <c r="F42" s="285"/>
      <c r="G42" s="286"/>
      <c r="H42" s="50"/>
      <c r="I42" s="287"/>
      <c r="J42" s="287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  <c r="AF42" s="287"/>
      <c r="AG42" s="287"/>
      <c r="AH42" s="287"/>
      <c r="AI42" s="287"/>
      <c r="AJ42" s="287"/>
      <c r="AK42" s="287"/>
      <c r="AL42" s="287"/>
      <c r="AM42" s="287"/>
      <c r="AN42" s="287"/>
      <c r="AO42" s="287"/>
      <c r="AV42" s="981"/>
      <c r="BA42" s="1133"/>
    </row>
    <row r="43" spans="1:73" s="291" customFormat="1" ht="37.200000000000003" customHeight="1" x14ac:dyDescent="0.4">
      <c r="A43" s="336"/>
      <c r="B43" s="337"/>
      <c r="C43" s="289"/>
      <c r="D43" s="239"/>
      <c r="E43" s="177"/>
      <c r="F43" s="177"/>
      <c r="G43" s="49"/>
      <c r="H43" s="24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982"/>
      <c r="AW43" s="290"/>
      <c r="AX43" s="290"/>
      <c r="AY43" s="290"/>
      <c r="AZ43" s="290"/>
      <c r="BA43" s="982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</row>
    <row r="44" spans="1:73" s="7" customFormat="1" ht="24" customHeight="1" x14ac:dyDescent="0.4">
      <c r="A44" s="3"/>
      <c r="B44" s="321" t="s">
        <v>45</v>
      </c>
      <c r="C44" s="4"/>
      <c r="D44" s="51" t="str">
        <f>$D$4</f>
        <v>Söguleg losun</v>
      </c>
      <c r="E44" s="51" t="s">
        <v>360</v>
      </c>
      <c r="F44" s="51"/>
      <c r="G44" s="51"/>
      <c r="H44" s="6"/>
      <c r="I44" s="7" t="s">
        <v>45</v>
      </c>
      <c r="J44" s="8"/>
      <c r="K44" s="9"/>
      <c r="L44" s="10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11"/>
      <c r="AS44" s="11"/>
      <c r="AT44" s="11"/>
      <c r="AU44" s="11"/>
      <c r="AV44" s="977"/>
      <c r="AW44" s="11"/>
      <c r="AX44" s="11"/>
      <c r="AY44" s="11"/>
      <c r="AZ44" s="11"/>
      <c r="BA44" s="113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</row>
    <row r="45" spans="1:73" s="29" customFormat="1" ht="15" customHeight="1" x14ac:dyDescent="0.4">
      <c r="A45" s="35" t="s">
        <v>47</v>
      </c>
      <c r="B45" s="29" t="s">
        <v>45</v>
      </c>
      <c r="C45" s="45" t="s">
        <v>45</v>
      </c>
      <c r="D45" s="14" t="s">
        <v>5</v>
      </c>
      <c r="E45" s="13" t="s">
        <v>130</v>
      </c>
      <c r="F45" s="52"/>
      <c r="G45" s="15" t="str">
        <f>$G$5</f>
        <v>Þús. tonn CO₂-íg. | kt CO₂e</v>
      </c>
      <c r="H45" s="16">
        <v>760.43743715697804</v>
      </c>
      <c r="I45" s="16">
        <v>738.54790545981575</v>
      </c>
      <c r="J45" s="16">
        <v>817.72261535831558</v>
      </c>
      <c r="K45" s="16">
        <v>875.35407857239727</v>
      </c>
      <c r="L45" s="16">
        <v>858.59988349043726</v>
      </c>
      <c r="M45" s="16">
        <v>921.58739468062106</v>
      </c>
      <c r="N45" s="16">
        <v>941.8355393211059</v>
      </c>
      <c r="O45" s="16">
        <v>928.43528249451151</v>
      </c>
      <c r="P45" s="16">
        <v>913.7304185060168</v>
      </c>
      <c r="Q45" s="16">
        <v>896.73666811718942</v>
      </c>
      <c r="R45" s="16">
        <v>891.62636675738338</v>
      </c>
      <c r="S45" s="16">
        <v>735.43512282644895</v>
      </c>
      <c r="T45" s="16">
        <v>833.44738299320807</v>
      </c>
      <c r="U45" s="16">
        <v>800.59763840041353</v>
      </c>
      <c r="V45" s="16">
        <v>822.10422373737845</v>
      </c>
      <c r="W45" s="16">
        <v>742.27579695757936</v>
      </c>
      <c r="X45" s="16">
        <v>676.16624793131371</v>
      </c>
      <c r="Y45" s="16">
        <v>768.90031104164586</v>
      </c>
      <c r="Z45" s="16">
        <v>706.67813037021858</v>
      </c>
      <c r="AA45" s="16">
        <v>762.70393720745039</v>
      </c>
      <c r="AB45" s="16">
        <v>726.56824505484042</v>
      </c>
      <c r="AC45" s="16">
        <v>657.20260984912954</v>
      </c>
      <c r="AD45" s="16">
        <v>651.37378056662806</v>
      </c>
      <c r="AE45" s="16">
        <v>614.72353826059737</v>
      </c>
      <c r="AF45" s="16">
        <v>606.24731041801465</v>
      </c>
      <c r="AG45" s="16">
        <v>621.21740588116916</v>
      </c>
      <c r="AH45" s="16">
        <v>518.76690503112491</v>
      </c>
      <c r="AI45" s="16">
        <v>530.38142924834813</v>
      </c>
      <c r="AJ45" s="16">
        <v>546.90019133575004</v>
      </c>
      <c r="AK45" s="16">
        <v>518.36261174209733</v>
      </c>
      <c r="AL45" s="16">
        <v>509.49421478812258</v>
      </c>
      <c r="AM45" s="16">
        <v>569.42147138918847</v>
      </c>
      <c r="AN45" s="16">
        <v>480.50043943615663</v>
      </c>
      <c r="AO45" s="16">
        <v>485.3352147538011</v>
      </c>
      <c r="AP45" s="16">
        <v>520.01881128620573</v>
      </c>
      <c r="AQ45" s="17"/>
      <c r="AR45" s="17"/>
      <c r="AS45" s="17"/>
      <c r="AT45" s="17"/>
      <c r="AU45" s="17"/>
      <c r="AV45" s="978"/>
      <c r="AW45" s="17"/>
      <c r="AX45" s="17"/>
      <c r="AY45" s="17"/>
      <c r="AZ45" s="17"/>
      <c r="BA45" s="1132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</row>
    <row r="46" spans="1:73" s="29" customFormat="1" ht="15" customHeight="1" x14ac:dyDescent="0.4">
      <c r="A46" s="35" t="s">
        <v>48</v>
      </c>
      <c r="B46" s="29" t="s">
        <v>45</v>
      </c>
      <c r="C46" s="45" t="s">
        <v>45</v>
      </c>
      <c r="D46" s="14" t="s">
        <v>6</v>
      </c>
      <c r="E46" s="13" t="s">
        <v>151</v>
      </c>
      <c r="F46" s="52"/>
      <c r="G46" s="15" t="str">
        <f t="shared" ref="G46:G58" si="10">$G$5</f>
        <v>Þús. tonn CO₂-íg. | kt CO₂e</v>
      </c>
      <c r="H46" s="16">
        <v>531.22135287801859</v>
      </c>
      <c r="I46" s="16">
        <v>549.73922233056999</v>
      </c>
      <c r="J46" s="16">
        <v>564.10322606237207</v>
      </c>
      <c r="K46" s="16">
        <v>560.82125209413766</v>
      </c>
      <c r="L46" s="16">
        <v>568.71975437287563</v>
      </c>
      <c r="M46" s="16">
        <v>558.39928539026232</v>
      </c>
      <c r="N46" s="16">
        <v>538.90124821929692</v>
      </c>
      <c r="O46" s="16">
        <v>570.14166117824288</v>
      </c>
      <c r="P46" s="16">
        <v>578.21954693434816</v>
      </c>
      <c r="Q46" s="16">
        <v>603.81835985278224</v>
      </c>
      <c r="R46" s="16">
        <v>615.19124112849386</v>
      </c>
      <c r="S46" s="16">
        <v>621.43794664753909</v>
      </c>
      <c r="T46" s="16">
        <v>630.07589891197915</v>
      </c>
      <c r="U46" s="16">
        <v>708.59649022597102</v>
      </c>
      <c r="V46" s="16">
        <v>744.98998559072106</v>
      </c>
      <c r="W46" s="16">
        <v>772.96720116217978</v>
      </c>
      <c r="X46" s="16">
        <v>882.31132379605481</v>
      </c>
      <c r="Y46" s="16">
        <v>913.83614619722141</v>
      </c>
      <c r="Z46" s="16">
        <v>860.22323028213884</v>
      </c>
      <c r="AA46" s="16">
        <v>861.21528928281407</v>
      </c>
      <c r="AB46" s="16">
        <v>813.89802161205967</v>
      </c>
      <c r="AC46" s="16">
        <v>795.69099258781853</v>
      </c>
      <c r="AD46" s="16">
        <v>790.44455922423981</v>
      </c>
      <c r="AE46" s="16">
        <v>805.1705823155595</v>
      </c>
      <c r="AF46" s="16">
        <v>804.98232350461672</v>
      </c>
      <c r="AG46" s="16">
        <v>828.27095982461969</v>
      </c>
      <c r="AH46" s="16">
        <v>904.74762539415917</v>
      </c>
      <c r="AI46" s="16">
        <v>955.78975219982249</v>
      </c>
      <c r="AJ46" s="16">
        <v>983.0091585136197</v>
      </c>
      <c r="AK46" s="16">
        <v>963.43113685715196</v>
      </c>
      <c r="AL46" s="16">
        <v>836.92654422903922</v>
      </c>
      <c r="AM46" s="16">
        <v>866.31820877820041</v>
      </c>
      <c r="AN46" s="16">
        <v>933.32556342634621</v>
      </c>
      <c r="AO46" s="16">
        <v>928.55777773719262</v>
      </c>
      <c r="AP46" s="16">
        <v>905.50742448156177</v>
      </c>
      <c r="AQ46" s="17"/>
      <c r="AR46" s="17"/>
      <c r="AS46" s="17"/>
      <c r="AT46" s="17"/>
      <c r="AU46" s="17"/>
      <c r="AV46" s="978"/>
      <c r="AW46" s="17"/>
      <c r="AX46" s="17"/>
      <c r="AY46" s="17"/>
      <c r="AZ46" s="17"/>
      <c r="BA46" s="1132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</row>
    <row r="47" spans="1:73" s="29" customFormat="1" ht="15" customHeight="1" x14ac:dyDescent="0.4">
      <c r="A47" s="35" t="s">
        <v>49</v>
      </c>
      <c r="B47" s="29" t="s">
        <v>45</v>
      </c>
      <c r="C47" s="45" t="s">
        <v>45</v>
      </c>
      <c r="D47" s="14" t="s">
        <v>7</v>
      </c>
      <c r="E47" s="14" t="s">
        <v>171</v>
      </c>
      <c r="F47" s="52"/>
      <c r="G47" s="15" t="str">
        <f t="shared" si="10"/>
        <v>Þús. tonn CO₂-íg. | kt CO₂e</v>
      </c>
      <c r="H47" s="16">
        <v>33.592689259466667</v>
      </c>
      <c r="I47" s="16">
        <v>32.201725389066667</v>
      </c>
      <c r="J47" s="16">
        <v>27.224410482266663</v>
      </c>
      <c r="K47" s="16">
        <v>26.429316349733334</v>
      </c>
      <c r="L47" s="16">
        <v>24.585201250133338</v>
      </c>
      <c r="M47" s="16">
        <v>30.243199507600004</v>
      </c>
      <c r="N47" s="16">
        <v>34.290320180666669</v>
      </c>
      <c r="O47" s="16">
        <v>32.124993649733341</v>
      </c>
      <c r="P47" s="16">
        <v>33.773912666933334</v>
      </c>
      <c r="Q47" s="16">
        <v>32.33894076213334</v>
      </c>
      <c r="R47" s="16">
        <v>28.45911297426667</v>
      </c>
      <c r="S47" s="16">
        <v>25.02166617</v>
      </c>
      <c r="T47" s="16">
        <v>21.891146296399995</v>
      </c>
      <c r="U47" s="16">
        <v>22.175639411333332</v>
      </c>
      <c r="V47" s="16">
        <v>23.50699608213333</v>
      </c>
      <c r="W47" s="16">
        <v>26.205441711733332</v>
      </c>
      <c r="X47" s="16">
        <v>28.3528346704</v>
      </c>
      <c r="Y47" s="16">
        <v>22.219344058533331</v>
      </c>
      <c r="Z47" s="16">
        <v>26.434971138933332</v>
      </c>
      <c r="AA47" s="16">
        <v>21.952995185866662</v>
      </c>
      <c r="AB47" s="16">
        <v>21.298554827999997</v>
      </c>
      <c r="AC47" s="16">
        <v>20.433647872000002</v>
      </c>
      <c r="AD47" s="16">
        <v>21.0236773996</v>
      </c>
      <c r="AE47" s="16">
        <v>19.765428672133336</v>
      </c>
      <c r="AF47" s="16">
        <v>19.698405336533337</v>
      </c>
      <c r="AG47" s="16">
        <v>20.597434940666666</v>
      </c>
      <c r="AH47" s="16">
        <v>22.746395399866667</v>
      </c>
      <c r="AI47" s="16">
        <v>23.133315475600003</v>
      </c>
      <c r="AJ47" s="16">
        <v>24.770402378666667</v>
      </c>
      <c r="AK47" s="16">
        <v>27.967275005594509</v>
      </c>
      <c r="AL47" s="16">
        <v>13.2458178014416</v>
      </c>
      <c r="AM47" s="16">
        <v>20.8932966504</v>
      </c>
      <c r="AN47" s="16">
        <v>24.268683868533337</v>
      </c>
      <c r="AO47" s="16">
        <v>22.510975184533333</v>
      </c>
      <c r="AP47" s="16">
        <v>20.498994139466671</v>
      </c>
      <c r="AQ47" s="17"/>
      <c r="AR47" s="17"/>
      <c r="AS47" s="17"/>
      <c r="AT47" s="17"/>
      <c r="AU47" s="17"/>
      <c r="AV47" s="978"/>
      <c r="AW47" s="17"/>
      <c r="AX47" s="17"/>
      <c r="AY47" s="17"/>
      <c r="AZ47" s="17"/>
      <c r="BA47" s="1132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</row>
    <row r="48" spans="1:73" s="29" customFormat="1" ht="15" customHeight="1" x14ac:dyDescent="0.4">
      <c r="A48" s="35" t="s">
        <v>50</v>
      </c>
      <c r="B48" s="29" t="s">
        <v>45</v>
      </c>
      <c r="C48" s="45" t="s">
        <v>45</v>
      </c>
      <c r="D48" s="14" t="s">
        <v>8</v>
      </c>
      <c r="E48" s="14" t="s">
        <v>172</v>
      </c>
      <c r="F48" s="52"/>
      <c r="G48" s="15" t="str">
        <f t="shared" si="10"/>
        <v>Þús. tonn CO₂-íg. | kt CO₂e</v>
      </c>
      <c r="H48" s="16">
        <v>32.90600746666972</v>
      </c>
      <c r="I48" s="16">
        <v>23.118334138098895</v>
      </c>
      <c r="J48" s="16">
        <v>26.214323179199816</v>
      </c>
      <c r="K48" s="16">
        <v>32.019149494338876</v>
      </c>
      <c r="L48" s="16">
        <v>26.952358460372999</v>
      </c>
      <c r="M48" s="16">
        <v>37.524068872575825</v>
      </c>
      <c r="N48" s="16">
        <v>44.252911984973828</v>
      </c>
      <c r="O48" s="16">
        <v>26.941495555809812</v>
      </c>
      <c r="P48" s="16">
        <v>20.668408117064299</v>
      </c>
      <c r="Q48" s="16">
        <v>18.20758204949944</v>
      </c>
      <c r="R48" s="16">
        <v>12.662544690953844</v>
      </c>
      <c r="S48" s="16">
        <v>20.64303991064217</v>
      </c>
      <c r="T48" s="16">
        <v>18.67809749364854</v>
      </c>
      <c r="U48" s="16">
        <v>34.257314086427598</v>
      </c>
      <c r="V48" s="16">
        <v>48.756120365330574</v>
      </c>
      <c r="W48" s="16">
        <v>22.602848961105504</v>
      </c>
      <c r="X48" s="16">
        <v>51.559117007313546</v>
      </c>
      <c r="Y48" s="16">
        <v>61.411857554830583</v>
      </c>
      <c r="Z48" s="16">
        <v>55.369715839883263</v>
      </c>
      <c r="AA48" s="16">
        <v>31.752075715851465</v>
      </c>
      <c r="AB48" s="16">
        <v>35.307139818880238</v>
      </c>
      <c r="AC48" s="16">
        <v>18.702742389807792</v>
      </c>
      <c r="AD48" s="16">
        <v>13.816453576776222</v>
      </c>
      <c r="AE48" s="16">
        <v>15.811424417433498</v>
      </c>
      <c r="AF48" s="16">
        <v>20.451208760690278</v>
      </c>
      <c r="AG48" s="16">
        <v>26.634994300275558</v>
      </c>
      <c r="AH48" s="16">
        <v>27.818002298841321</v>
      </c>
      <c r="AI48" s="16">
        <v>31.64325842576952</v>
      </c>
      <c r="AJ48" s="16">
        <v>43.469950045502642</v>
      </c>
      <c r="AK48" s="16">
        <v>53.20264126363837</v>
      </c>
      <c r="AL48" s="16">
        <v>25.153031456029371</v>
      </c>
      <c r="AM48" s="16">
        <v>17.531236914920605</v>
      </c>
      <c r="AN48" s="16">
        <v>24.542971240693355</v>
      </c>
      <c r="AO48" s="16">
        <v>16.847724414769708</v>
      </c>
      <c r="AP48" s="16">
        <v>13.471108260378832</v>
      </c>
      <c r="AQ48" s="17"/>
      <c r="AR48" s="17"/>
      <c r="AS48" s="17"/>
      <c r="AT48" s="17"/>
      <c r="AU48" s="17"/>
      <c r="AV48" s="978"/>
      <c r="AW48" s="17"/>
      <c r="AX48" s="17"/>
      <c r="AY48" s="17"/>
      <c r="AZ48" s="17"/>
      <c r="BA48" s="1132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</row>
    <row r="49" spans="1:73" s="29" customFormat="1" ht="15" customHeight="1" x14ac:dyDescent="0.4">
      <c r="A49" s="35" t="s">
        <v>90</v>
      </c>
      <c r="B49" s="29" t="s">
        <v>45</v>
      </c>
      <c r="C49" s="45" t="s">
        <v>45</v>
      </c>
      <c r="D49" s="14" t="s">
        <v>9</v>
      </c>
      <c r="E49" s="14" t="s">
        <v>134</v>
      </c>
      <c r="F49" s="52"/>
      <c r="G49" s="15" t="str">
        <f t="shared" si="10"/>
        <v>Þús. tonn CO₂-íg. | kt CO₂e</v>
      </c>
      <c r="H49" s="16">
        <f>SUM(H50:H52)</f>
        <v>132.69956180646039</v>
      </c>
      <c r="I49" s="16">
        <f t="shared" ref="I49:AO49" si="11">SUM(I50:I52)</f>
        <v>126.61678523119784</v>
      </c>
      <c r="J49" s="16">
        <f t="shared" si="11"/>
        <v>118.00097418318089</v>
      </c>
      <c r="K49" s="16">
        <f t="shared" si="11"/>
        <v>127.39940553726264</v>
      </c>
      <c r="L49" s="16">
        <f t="shared" si="11"/>
        <v>129.83810631241099</v>
      </c>
      <c r="M49" s="16">
        <f t="shared" si="11"/>
        <v>163.28813671537696</v>
      </c>
      <c r="N49" s="16">
        <f t="shared" si="11"/>
        <v>158.35483371464707</v>
      </c>
      <c r="O49" s="16">
        <f t="shared" si="11"/>
        <v>190.80562569111967</v>
      </c>
      <c r="P49" s="16">
        <f t="shared" si="11"/>
        <v>192.96132537344991</v>
      </c>
      <c r="Q49" s="16">
        <f t="shared" si="11"/>
        <v>211.50313771401193</v>
      </c>
      <c r="R49" s="16">
        <f t="shared" si="11"/>
        <v>216.21632875366106</v>
      </c>
      <c r="S49" s="16">
        <f t="shared" si="11"/>
        <v>211.51012539531604</v>
      </c>
      <c r="T49" s="16">
        <f t="shared" si="11"/>
        <v>198.07630808808767</v>
      </c>
      <c r="U49" s="16">
        <f t="shared" si="11"/>
        <v>181.57113148074811</v>
      </c>
      <c r="V49" s="16">
        <f t="shared" si="11"/>
        <v>217.89668386268423</v>
      </c>
      <c r="W49" s="16">
        <f t="shared" si="11"/>
        <v>236.89254361749525</v>
      </c>
      <c r="X49" s="16">
        <f t="shared" si="11"/>
        <v>214.30164332811569</v>
      </c>
      <c r="Y49" s="16">
        <f t="shared" si="11"/>
        <v>215.8336624892838</v>
      </c>
      <c r="Z49" s="16">
        <f t="shared" si="11"/>
        <v>208.9615689366662</v>
      </c>
      <c r="AA49" s="16">
        <f t="shared" si="11"/>
        <v>145.57310735873384</v>
      </c>
      <c r="AB49" s="16">
        <f t="shared" si="11"/>
        <v>116.66251837871674</v>
      </c>
      <c r="AC49" s="16">
        <f t="shared" si="11"/>
        <v>106.724173287534</v>
      </c>
      <c r="AD49" s="16">
        <f t="shared" si="11"/>
        <v>102.82225724651583</v>
      </c>
      <c r="AE49" s="16">
        <f t="shared" si="11"/>
        <v>98.852644261966944</v>
      </c>
      <c r="AF49" s="16">
        <f t="shared" si="11"/>
        <v>117.37447230447314</v>
      </c>
      <c r="AG49" s="16">
        <f t="shared" si="11"/>
        <v>116.13287890779705</v>
      </c>
      <c r="AH49" s="16">
        <f t="shared" si="11"/>
        <v>134.94854641811295</v>
      </c>
      <c r="AI49" s="16">
        <f t="shared" si="11"/>
        <v>138.05064207733511</v>
      </c>
      <c r="AJ49" s="16">
        <f t="shared" si="11"/>
        <v>109.98053877254956</v>
      </c>
      <c r="AK49" s="16">
        <f t="shared" si="11"/>
        <v>86.903419069836744</v>
      </c>
      <c r="AL49" s="16">
        <f t="shared" si="11"/>
        <v>63.052941906921838</v>
      </c>
      <c r="AM49" s="16">
        <f t="shared" si="11"/>
        <v>60.294858741596478</v>
      </c>
      <c r="AN49" s="16">
        <f t="shared" si="11"/>
        <v>59.454653923532042</v>
      </c>
      <c r="AO49" s="16">
        <f t="shared" si="11"/>
        <v>74.887888616357046</v>
      </c>
      <c r="AP49" s="16">
        <f>SUM(AP50:AP52)</f>
        <v>76.653020122222671</v>
      </c>
      <c r="AQ49" s="17"/>
      <c r="AR49" s="17"/>
      <c r="AS49" s="17"/>
      <c r="AT49" s="17"/>
      <c r="AU49" s="17"/>
      <c r="AV49" s="978"/>
      <c r="AW49" s="17"/>
      <c r="AX49" s="17"/>
      <c r="AY49" s="17"/>
      <c r="AZ49" s="17"/>
      <c r="BA49" s="1132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</row>
    <row r="50" spans="1:73" s="59" customFormat="1" ht="15" customHeight="1" x14ac:dyDescent="0.4">
      <c r="A50" s="53" t="s">
        <v>51</v>
      </c>
      <c r="B50" s="29" t="s">
        <v>45</v>
      </c>
      <c r="C50" s="54" t="s">
        <v>45</v>
      </c>
      <c r="D50" s="55" t="s">
        <v>113</v>
      </c>
      <c r="E50" s="55" t="s">
        <v>214</v>
      </c>
      <c r="F50" s="56"/>
      <c r="G50" s="57" t="str">
        <f t="shared" si="10"/>
        <v>Þús. tonn CO₂-íg. | kt CO₂e</v>
      </c>
      <c r="H50" s="58">
        <v>75.173765941953732</v>
      </c>
      <c r="I50" s="58">
        <v>68.156955705313621</v>
      </c>
      <c r="J50" s="58">
        <v>67.731413235396772</v>
      </c>
      <c r="K50" s="58">
        <v>63.781753247013846</v>
      </c>
      <c r="L50" s="58">
        <v>65.208680768640704</v>
      </c>
      <c r="M50" s="58">
        <v>85.964591640170397</v>
      </c>
      <c r="N50" s="58">
        <v>79.402860932107501</v>
      </c>
      <c r="O50" s="58">
        <v>105.13659726474789</v>
      </c>
      <c r="P50" s="58">
        <v>112.55213765648912</v>
      </c>
      <c r="Q50" s="58">
        <v>121.44241156096055</v>
      </c>
      <c r="R50" s="58">
        <v>137.50143734529769</v>
      </c>
      <c r="S50" s="58">
        <v>134.21692864522498</v>
      </c>
      <c r="T50" s="58">
        <v>121.16718207008162</v>
      </c>
      <c r="U50" s="58">
        <v>117.39706530396745</v>
      </c>
      <c r="V50" s="58">
        <v>143.58773159372083</v>
      </c>
      <c r="W50" s="58">
        <v>153.66195047105322</v>
      </c>
      <c r="X50" s="58">
        <v>155.71676978987949</v>
      </c>
      <c r="Y50" s="58">
        <v>150.48729802823601</v>
      </c>
      <c r="Z50" s="58">
        <v>151.44139150530151</v>
      </c>
      <c r="AA50" s="58">
        <v>81.766719310086543</v>
      </c>
      <c r="AB50" s="58">
        <v>58.959304380842894</v>
      </c>
      <c r="AC50" s="58">
        <v>43.464997929006685</v>
      </c>
      <c r="AD50" s="58">
        <v>38.477212532478283</v>
      </c>
      <c r="AE50" s="58">
        <v>42.40943083318642</v>
      </c>
      <c r="AF50" s="58">
        <v>50.853830199193865</v>
      </c>
      <c r="AG50" s="58">
        <v>49.023975685145288</v>
      </c>
      <c r="AH50" s="58">
        <v>76.032129289090122</v>
      </c>
      <c r="AI50" s="58">
        <v>75.463809760384237</v>
      </c>
      <c r="AJ50" s="58">
        <v>63.785758284543988</v>
      </c>
      <c r="AK50" s="58">
        <v>59.198538088775599</v>
      </c>
      <c r="AL50" s="58">
        <v>27.853814659242364</v>
      </c>
      <c r="AM50" s="58">
        <v>34.582046854338998</v>
      </c>
      <c r="AN50" s="58">
        <v>36.300129178331858</v>
      </c>
      <c r="AO50" s="58">
        <v>52.869222558500233</v>
      </c>
      <c r="AP50" s="58">
        <v>53.865706068344494</v>
      </c>
      <c r="AQ50" s="17"/>
      <c r="AR50" s="17"/>
      <c r="AS50" s="17"/>
      <c r="AT50" s="17"/>
      <c r="AU50" s="17"/>
      <c r="AV50" s="978"/>
      <c r="AW50" s="17"/>
      <c r="AX50" s="17"/>
      <c r="AY50" s="17"/>
      <c r="AZ50" s="17"/>
      <c r="BA50" s="1132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</row>
    <row r="51" spans="1:73" s="59" customFormat="1" ht="15" customHeight="1" x14ac:dyDescent="0.4">
      <c r="A51" s="53" t="s">
        <v>84</v>
      </c>
      <c r="B51" s="29" t="s">
        <v>45</v>
      </c>
      <c r="C51" s="54" t="s">
        <v>45</v>
      </c>
      <c r="D51" s="55" t="s">
        <v>114</v>
      </c>
      <c r="E51" s="55" t="s">
        <v>215</v>
      </c>
      <c r="F51" s="56"/>
      <c r="G51" s="57" t="str">
        <f t="shared" si="10"/>
        <v>Þús. tonn CO₂-íg. | kt CO₂e</v>
      </c>
      <c r="H51" s="58">
        <v>55.056427664429812</v>
      </c>
      <c r="I51" s="58">
        <v>56.103653975720057</v>
      </c>
      <c r="J51" s="58">
        <v>48.073714561712251</v>
      </c>
      <c r="K51" s="58">
        <v>61.246913182600181</v>
      </c>
      <c r="L51" s="58">
        <v>62.213305350745983</v>
      </c>
      <c r="M51" s="58">
        <v>74.284962831484933</v>
      </c>
      <c r="N51" s="58">
        <v>76.005192963675327</v>
      </c>
      <c r="O51" s="58">
        <v>82.118381098955538</v>
      </c>
      <c r="P51" s="58">
        <v>76.818425590580659</v>
      </c>
      <c r="Q51" s="58">
        <v>86.12492474287653</v>
      </c>
      <c r="R51" s="58">
        <v>74.691383573873622</v>
      </c>
      <c r="S51" s="58">
        <v>73.357265308152932</v>
      </c>
      <c r="T51" s="58">
        <v>73.223180640923928</v>
      </c>
      <c r="U51" s="58">
        <v>60.733810345573978</v>
      </c>
      <c r="V51" s="58">
        <v>70.213208142790577</v>
      </c>
      <c r="W51" s="58">
        <v>78.747221294679207</v>
      </c>
      <c r="X51" s="58">
        <v>54.583339856004564</v>
      </c>
      <c r="Y51" s="58">
        <v>60.916893193732243</v>
      </c>
      <c r="Z51" s="58">
        <v>50.927846446536435</v>
      </c>
      <c r="AA51" s="58">
        <v>57.673297629720217</v>
      </c>
      <c r="AB51" s="58">
        <v>51.534573846842271</v>
      </c>
      <c r="AC51" s="58">
        <v>51.359151097731356</v>
      </c>
      <c r="AD51" s="58">
        <v>62.100504459071395</v>
      </c>
      <c r="AE51" s="58">
        <v>54.286856518216197</v>
      </c>
      <c r="AF51" s="58">
        <v>63.864360145683186</v>
      </c>
      <c r="AG51" s="58">
        <v>64.411834195584191</v>
      </c>
      <c r="AH51" s="58">
        <v>56.293049928094973</v>
      </c>
      <c r="AI51" s="58">
        <v>59.860556722324972</v>
      </c>
      <c r="AJ51" s="58">
        <v>44.050258147638282</v>
      </c>
      <c r="AK51" s="58">
        <v>25.988802772860733</v>
      </c>
      <c r="AL51" s="58">
        <v>32.91334744479213</v>
      </c>
      <c r="AM51" s="58">
        <v>22.59934835452195</v>
      </c>
      <c r="AN51" s="58">
        <v>21.946797513646029</v>
      </c>
      <c r="AO51" s="58">
        <v>21.942146035012623</v>
      </c>
      <c r="AP51" s="58">
        <v>21.771846603864322</v>
      </c>
      <c r="AQ51" s="17"/>
      <c r="AR51" s="17"/>
      <c r="AS51" s="17"/>
      <c r="AT51" s="17"/>
      <c r="AU51" s="17"/>
      <c r="AV51" s="978"/>
      <c r="AW51" s="17"/>
      <c r="AX51" s="17"/>
      <c r="AY51" s="17"/>
      <c r="AZ51" s="17"/>
      <c r="BA51" s="1132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</row>
    <row r="52" spans="1:73" s="59" customFormat="1" ht="15" customHeight="1" x14ac:dyDescent="0.4">
      <c r="A52" s="53" t="s">
        <v>83</v>
      </c>
      <c r="B52" s="29" t="s">
        <v>45</v>
      </c>
      <c r="C52" s="54" t="s">
        <v>45</v>
      </c>
      <c r="D52" s="55" t="s">
        <v>115</v>
      </c>
      <c r="E52" s="55" t="s">
        <v>216</v>
      </c>
      <c r="F52" s="56"/>
      <c r="G52" s="57" t="str">
        <f t="shared" si="10"/>
        <v>Þús. tonn CO₂-íg. | kt CO₂e</v>
      </c>
      <c r="H52" s="58">
        <v>2.4693682000768433</v>
      </c>
      <c r="I52" s="58">
        <v>2.3561755501641559</v>
      </c>
      <c r="J52" s="58">
        <v>2.1958463860718598</v>
      </c>
      <c r="K52" s="58">
        <v>2.370739107648614</v>
      </c>
      <c r="L52" s="58">
        <v>2.4161201930242919</v>
      </c>
      <c r="M52" s="58">
        <v>3.0385822437216325</v>
      </c>
      <c r="N52" s="58">
        <v>2.9467798188642442</v>
      </c>
      <c r="O52" s="58">
        <v>3.5506473274162493</v>
      </c>
      <c r="P52" s="58">
        <v>3.5907621263801364</v>
      </c>
      <c r="Q52" s="58">
        <v>3.9358014101748715</v>
      </c>
      <c r="R52" s="58">
        <v>4.0235078344897568</v>
      </c>
      <c r="S52" s="58">
        <v>3.9359314419381248</v>
      </c>
      <c r="T52" s="58">
        <v>3.685945377082132</v>
      </c>
      <c r="U52" s="58">
        <v>3.4402558312066791</v>
      </c>
      <c r="V52" s="58">
        <v>4.0957441261728418</v>
      </c>
      <c r="W52" s="58">
        <v>4.483371851762822</v>
      </c>
      <c r="X52" s="58">
        <v>4.0015336822316279</v>
      </c>
      <c r="Y52" s="58">
        <v>4.4294712673155363</v>
      </c>
      <c r="Z52" s="58">
        <v>6.5923309848282692</v>
      </c>
      <c r="AA52" s="58">
        <v>6.1330904189270887</v>
      </c>
      <c r="AB52" s="58">
        <v>6.1686401510315658</v>
      </c>
      <c r="AC52" s="58">
        <v>11.900024260795965</v>
      </c>
      <c r="AD52" s="58">
        <v>2.2445402549661475</v>
      </c>
      <c r="AE52" s="58">
        <v>2.1563569105643312</v>
      </c>
      <c r="AF52" s="58">
        <v>2.656281959596086</v>
      </c>
      <c r="AG52" s="58">
        <v>2.6970690270675708</v>
      </c>
      <c r="AH52" s="58">
        <v>2.623367200927845</v>
      </c>
      <c r="AI52" s="58">
        <v>2.7262755946259087</v>
      </c>
      <c r="AJ52" s="58">
        <v>2.1445223403672902</v>
      </c>
      <c r="AK52" s="58">
        <v>1.7160782082004176</v>
      </c>
      <c r="AL52" s="58">
        <v>2.2857798028873417</v>
      </c>
      <c r="AM52" s="77">
        <v>3.1134635327355329</v>
      </c>
      <c r="AN52" s="77">
        <v>1.2077272315541543</v>
      </c>
      <c r="AO52" s="77">
        <v>7.6520022844189489E-2</v>
      </c>
      <c r="AP52" s="77">
        <v>1.0154674500138514</v>
      </c>
      <c r="AQ52" s="17"/>
      <c r="AR52" s="17"/>
      <c r="AS52" s="17"/>
      <c r="AT52" s="17"/>
      <c r="AU52" s="17"/>
      <c r="AV52" s="978"/>
      <c r="AW52" s="17"/>
      <c r="AX52" s="17"/>
      <c r="AY52" s="17"/>
      <c r="AZ52" s="17"/>
      <c r="BA52" s="1132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</row>
    <row r="53" spans="1:73" s="29" customFormat="1" x14ac:dyDescent="0.4">
      <c r="A53" s="35" t="s">
        <v>97</v>
      </c>
      <c r="B53" s="29" t="s">
        <v>45</v>
      </c>
      <c r="C53" s="54" t="s">
        <v>45</v>
      </c>
      <c r="D53" s="14" t="s">
        <v>204</v>
      </c>
      <c r="E53" s="14" t="s">
        <v>173</v>
      </c>
      <c r="F53" s="14"/>
      <c r="G53" s="15" t="str">
        <f t="shared" si="10"/>
        <v>Þús. tonn CO₂-íg. | kt CO₂e</v>
      </c>
      <c r="H53" s="16">
        <f>H54-H55</f>
        <v>238.30199647388656</v>
      </c>
      <c r="I53" s="16">
        <f t="shared" ref="I53:AO53" si="12">I54-I55</f>
        <v>167.10541943108461</v>
      </c>
      <c r="J53" s="16">
        <f t="shared" si="12"/>
        <v>230.44269536273936</v>
      </c>
      <c r="K53" s="16">
        <f t="shared" si="12"/>
        <v>249.20649489267907</v>
      </c>
      <c r="L53" s="16">
        <f t="shared" si="12"/>
        <v>228.70557320557299</v>
      </c>
      <c r="M53" s="16">
        <f t="shared" si="12"/>
        <v>216.97160320890606</v>
      </c>
      <c r="N53" s="16">
        <f t="shared" si="12"/>
        <v>264.10779754867184</v>
      </c>
      <c r="O53" s="16">
        <f t="shared" si="12"/>
        <v>302.32644075888606</v>
      </c>
      <c r="P53" s="16">
        <f t="shared" si="12"/>
        <v>273.08893237380107</v>
      </c>
      <c r="Q53" s="16">
        <f t="shared" si="12"/>
        <v>280.31869269055471</v>
      </c>
      <c r="R53" s="16">
        <f t="shared" si="12"/>
        <v>226.43051087206072</v>
      </c>
      <c r="S53" s="16">
        <f t="shared" si="12"/>
        <v>263.34738966869651</v>
      </c>
      <c r="T53" s="16">
        <f>T54-T55</f>
        <v>279.42915581781835</v>
      </c>
      <c r="U53" s="16">
        <f t="shared" si="12"/>
        <v>257.63780676350132</v>
      </c>
      <c r="V53" s="16">
        <f t="shared" si="12"/>
        <v>239.60836209868444</v>
      </c>
      <c r="W53" s="16">
        <f t="shared" si="12"/>
        <v>185.16106618658972</v>
      </c>
      <c r="X53" s="16">
        <f t="shared" si="12"/>
        <v>189.21272415501136</v>
      </c>
      <c r="Y53" s="16">
        <f t="shared" si="12"/>
        <v>183.90268549207769</v>
      </c>
      <c r="Z53" s="16">
        <f t="shared" si="12"/>
        <v>160.63851217332603</v>
      </c>
      <c r="AA53" s="16">
        <f t="shared" si="12"/>
        <v>116.71004879325513</v>
      </c>
      <c r="AB53" s="16">
        <f t="shared" si="12"/>
        <v>84.411799420601625</v>
      </c>
      <c r="AC53" s="16">
        <f t="shared" si="12"/>
        <v>98.726782685505768</v>
      </c>
      <c r="AD53" s="16">
        <f t="shared" si="12"/>
        <v>83.589289785807551</v>
      </c>
      <c r="AE53" s="16">
        <f t="shared" si="12"/>
        <v>74.708501704446064</v>
      </c>
      <c r="AF53" s="16">
        <f t="shared" si="12"/>
        <v>31.896693599301088</v>
      </c>
      <c r="AG53" s="16">
        <f t="shared" si="12"/>
        <v>61.741052156079348</v>
      </c>
      <c r="AH53" s="16">
        <f t="shared" si="12"/>
        <v>59.934001713100614</v>
      </c>
      <c r="AI53" s="16">
        <f t="shared" si="12"/>
        <v>31.319911894929575</v>
      </c>
      <c r="AJ53" s="16">
        <f t="shared" si="12"/>
        <v>37.86915942906451</v>
      </c>
      <c r="AK53" s="16">
        <f t="shared" si="12"/>
        <v>28.604367521815199</v>
      </c>
      <c r="AL53" s="16">
        <f t="shared" si="12"/>
        <v>32.045116125792717</v>
      </c>
      <c r="AM53" s="16">
        <f t="shared" si="12"/>
        <v>43.33816858690497</v>
      </c>
      <c r="AN53" s="16">
        <f t="shared" si="12"/>
        <v>95.326881433433343</v>
      </c>
      <c r="AO53" s="16">
        <f t="shared" si="12"/>
        <v>56.87537960665744</v>
      </c>
      <c r="AP53" s="16">
        <f>AP54-AP55</f>
        <v>79.24771088062154</v>
      </c>
      <c r="AQ53" s="17"/>
      <c r="AR53" s="17"/>
      <c r="AS53" s="17"/>
      <c r="AT53" s="17"/>
      <c r="AU53" s="17"/>
      <c r="AV53" s="978"/>
      <c r="AW53" s="17"/>
      <c r="AX53" s="17"/>
      <c r="AY53" s="17"/>
      <c r="AZ53" s="17"/>
      <c r="BA53" s="1132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</row>
    <row r="54" spans="1:73" s="59" customFormat="1" hidden="1" x14ac:dyDescent="0.4">
      <c r="A54" s="53" t="s">
        <v>208</v>
      </c>
      <c r="B54" s="29" t="s">
        <v>45</v>
      </c>
      <c r="C54" s="54" t="s">
        <v>45</v>
      </c>
      <c r="D54" s="62" t="s">
        <v>217</v>
      </c>
      <c r="E54" s="61"/>
      <c r="F54" s="62"/>
      <c r="G54" s="63" t="str">
        <f t="shared" si="10"/>
        <v>Þús. tonn CO₂-íg. | kt CO₂e</v>
      </c>
      <c r="H54" s="64">
        <v>313.47576241584028</v>
      </c>
      <c r="I54" s="64">
        <v>235.26237513639822</v>
      </c>
      <c r="J54" s="64">
        <v>298.17410859813612</v>
      </c>
      <c r="K54" s="64">
        <v>312.98824813969293</v>
      </c>
      <c r="L54" s="64">
        <v>293.91425397421369</v>
      </c>
      <c r="M54" s="64">
        <v>302.93619484907646</v>
      </c>
      <c r="N54" s="64">
        <v>343.51065848077934</v>
      </c>
      <c r="O54" s="64">
        <v>407.46303802363394</v>
      </c>
      <c r="P54" s="64">
        <v>385.64107003029017</v>
      </c>
      <c r="Q54" s="64">
        <v>401.76110425151523</v>
      </c>
      <c r="R54" s="64">
        <v>363.93194821735841</v>
      </c>
      <c r="S54" s="64">
        <v>397.56431831392149</v>
      </c>
      <c r="T54" s="64">
        <v>400.59633788790001</v>
      </c>
      <c r="U54" s="64">
        <v>375.03487206746877</v>
      </c>
      <c r="V54" s="64">
        <v>383.19609369240527</v>
      </c>
      <c r="W54" s="64">
        <v>338.82301665764294</v>
      </c>
      <c r="X54" s="64">
        <v>344.92949394489085</v>
      </c>
      <c r="Y54" s="64">
        <v>334.38998352031371</v>
      </c>
      <c r="Z54" s="64">
        <v>312.07990367862755</v>
      </c>
      <c r="AA54" s="64">
        <v>198.47676810334167</v>
      </c>
      <c r="AB54" s="64">
        <v>143.37110380144452</v>
      </c>
      <c r="AC54" s="64">
        <v>142.19178061451245</v>
      </c>
      <c r="AD54" s="64">
        <v>122.06650231828583</v>
      </c>
      <c r="AE54" s="64">
        <v>117.11793253763248</v>
      </c>
      <c r="AF54" s="64">
        <v>82.750523798494953</v>
      </c>
      <c r="AG54" s="64">
        <v>110.76502784122464</v>
      </c>
      <c r="AH54" s="64">
        <v>135.96613100219074</v>
      </c>
      <c r="AI54" s="64">
        <v>106.78372165531381</v>
      </c>
      <c r="AJ54" s="64">
        <v>101.6549177136085</v>
      </c>
      <c r="AK54" s="64">
        <v>87.802905610590798</v>
      </c>
      <c r="AL54" s="64">
        <v>59.898930785035084</v>
      </c>
      <c r="AM54" s="64">
        <v>77.920215441243968</v>
      </c>
      <c r="AN54" s="64">
        <v>131.6270106117652</v>
      </c>
      <c r="AO54" s="64">
        <v>109.74460216515767</v>
      </c>
      <c r="AP54" s="64">
        <v>133.11341694896603</v>
      </c>
      <c r="AQ54" s="173"/>
      <c r="AR54" s="173"/>
      <c r="AS54" s="173"/>
      <c r="AT54" s="173"/>
      <c r="AU54" s="173"/>
      <c r="AV54" s="983"/>
      <c r="AW54" s="173"/>
      <c r="AX54" s="173"/>
      <c r="AY54" s="173"/>
      <c r="AZ54" s="173"/>
      <c r="BA54" s="1025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</row>
    <row r="55" spans="1:73" s="59" customFormat="1" hidden="1" x14ac:dyDescent="0.4">
      <c r="A55" s="53" t="s">
        <v>51</v>
      </c>
      <c r="B55" s="29" t="s">
        <v>45</v>
      </c>
      <c r="C55" s="54" t="s">
        <v>45</v>
      </c>
      <c r="D55" s="62" t="s">
        <v>217</v>
      </c>
      <c r="E55" s="61"/>
      <c r="F55" s="62"/>
      <c r="G55" s="63" t="str">
        <f t="shared" si="10"/>
        <v>Þús. tonn CO₂-íg. | kt CO₂e</v>
      </c>
      <c r="H55" s="64">
        <v>75.173765941953732</v>
      </c>
      <c r="I55" s="64">
        <v>68.156955705313621</v>
      </c>
      <c r="J55" s="64">
        <v>67.731413235396772</v>
      </c>
      <c r="K55" s="64">
        <v>63.781753247013846</v>
      </c>
      <c r="L55" s="64">
        <v>65.208680768640704</v>
      </c>
      <c r="M55" s="64">
        <v>85.964591640170397</v>
      </c>
      <c r="N55" s="64">
        <v>79.402860932107501</v>
      </c>
      <c r="O55" s="64">
        <v>105.13659726474789</v>
      </c>
      <c r="P55" s="64">
        <v>112.55213765648912</v>
      </c>
      <c r="Q55" s="64">
        <v>121.44241156096055</v>
      </c>
      <c r="R55" s="64">
        <v>137.50143734529769</v>
      </c>
      <c r="S55" s="64">
        <v>134.21692864522498</v>
      </c>
      <c r="T55" s="64">
        <v>121.16718207008162</v>
      </c>
      <c r="U55" s="64">
        <v>117.39706530396745</v>
      </c>
      <c r="V55" s="64">
        <v>143.58773159372083</v>
      </c>
      <c r="W55" s="64">
        <v>153.66195047105322</v>
      </c>
      <c r="X55" s="64">
        <v>155.71676978987949</v>
      </c>
      <c r="Y55" s="64">
        <v>150.48729802823601</v>
      </c>
      <c r="Z55" s="64">
        <v>151.44139150530151</v>
      </c>
      <c r="AA55" s="64">
        <v>81.766719310086543</v>
      </c>
      <c r="AB55" s="64">
        <v>58.959304380842894</v>
      </c>
      <c r="AC55" s="64">
        <v>43.464997929006685</v>
      </c>
      <c r="AD55" s="64">
        <v>38.477212532478283</v>
      </c>
      <c r="AE55" s="64">
        <v>42.40943083318642</v>
      </c>
      <c r="AF55" s="64">
        <v>50.853830199193865</v>
      </c>
      <c r="AG55" s="64">
        <v>49.023975685145288</v>
      </c>
      <c r="AH55" s="64">
        <v>76.032129289090122</v>
      </c>
      <c r="AI55" s="64">
        <v>75.463809760384237</v>
      </c>
      <c r="AJ55" s="64">
        <v>63.785758284543988</v>
      </c>
      <c r="AK55" s="64">
        <v>59.198538088775599</v>
      </c>
      <c r="AL55" s="64">
        <v>27.853814659242364</v>
      </c>
      <c r="AM55" s="64">
        <v>34.582046854338998</v>
      </c>
      <c r="AN55" s="64">
        <v>36.300129178331858</v>
      </c>
      <c r="AO55" s="64">
        <v>52.869222558500233</v>
      </c>
      <c r="AP55" s="64">
        <v>53.865706068344494</v>
      </c>
      <c r="AQ55" s="173"/>
      <c r="AR55" s="173"/>
      <c r="AS55" s="173"/>
      <c r="AT55" s="173"/>
      <c r="AU55" s="173"/>
      <c r="AV55" s="983"/>
      <c r="AW55" s="173"/>
      <c r="AX55" s="173"/>
      <c r="AY55" s="173"/>
      <c r="AZ55" s="173"/>
      <c r="BA55" s="1025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</row>
    <row r="56" spans="1:73" s="29" customFormat="1" ht="15" customHeight="1" x14ac:dyDescent="0.4">
      <c r="A56" s="35" t="s">
        <v>52</v>
      </c>
      <c r="B56" s="29" t="s">
        <v>45</v>
      </c>
      <c r="C56" s="54" t="s">
        <v>45</v>
      </c>
      <c r="D56" s="14" t="s">
        <v>10</v>
      </c>
      <c r="E56" s="13" t="s">
        <v>133</v>
      </c>
      <c r="F56" s="14"/>
      <c r="G56" s="15" t="str">
        <f t="shared" si="10"/>
        <v>Þús. tonn CO₂-íg. | kt CO₂e</v>
      </c>
      <c r="H56" s="16">
        <v>61.065589642877526</v>
      </c>
      <c r="I56" s="16">
        <v>69.64508735406244</v>
      </c>
      <c r="J56" s="16">
        <v>67.282432396869979</v>
      </c>
      <c r="K56" s="16">
        <v>85.063792469926852</v>
      </c>
      <c r="L56" s="16">
        <v>69.810048261690142</v>
      </c>
      <c r="M56" s="16">
        <v>82.300329775140781</v>
      </c>
      <c r="N56" s="16">
        <v>81.375379452684783</v>
      </c>
      <c r="O56" s="16">
        <v>66.981909239667516</v>
      </c>
      <c r="P56" s="16">
        <v>84.128774259520654</v>
      </c>
      <c r="Q56" s="16">
        <v>112.12388902349248</v>
      </c>
      <c r="R56" s="16">
        <v>154.14036400492714</v>
      </c>
      <c r="S56" s="16">
        <v>144.88444962773332</v>
      </c>
      <c r="T56" s="16">
        <v>148.49338607446219</v>
      </c>
      <c r="U56" s="16">
        <v>137.40319231256251</v>
      </c>
      <c r="V56" s="16">
        <v>124.03082392622254</v>
      </c>
      <c r="W56" s="16">
        <v>119.26047094208158</v>
      </c>
      <c r="X56" s="16">
        <v>129.44840884767729</v>
      </c>
      <c r="Y56" s="16">
        <v>150.13672395880565</v>
      </c>
      <c r="Z56" s="16">
        <v>188.7494684116991</v>
      </c>
      <c r="AA56" s="16">
        <v>172.64175584137766</v>
      </c>
      <c r="AB56" s="16">
        <v>194.72300000000001</v>
      </c>
      <c r="AC56" s="16">
        <v>183.37799999999999</v>
      </c>
      <c r="AD56" s="16">
        <v>175.06768</v>
      </c>
      <c r="AE56" s="16">
        <v>176.928</v>
      </c>
      <c r="AF56" s="16">
        <v>206.00103132749297</v>
      </c>
      <c r="AG56" s="16">
        <v>172.26500096927683</v>
      </c>
      <c r="AH56" s="16">
        <v>162.99524576158018</v>
      </c>
      <c r="AI56" s="16">
        <v>151.91344102803788</v>
      </c>
      <c r="AJ56" s="16">
        <v>164.66100135548007</v>
      </c>
      <c r="AK56" s="16">
        <v>175.37661233554124</v>
      </c>
      <c r="AL56" s="16">
        <v>177.2397261242881</v>
      </c>
      <c r="AM56" s="16">
        <v>166.22976688024966</v>
      </c>
      <c r="AN56" s="16">
        <v>177.8928390442361</v>
      </c>
      <c r="AO56" s="16">
        <v>176.6385789664966</v>
      </c>
      <c r="AP56" s="16">
        <v>223.29619818990452</v>
      </c>
      <c r="AQ56" s="17"/>
      <c r="AR56" s="17"/>
      <c r="AS56" s="17"/>
      <c r="AT56" s="17"/>
      <c r="AU56" s="17"/>
      <c r="AV56" s="978"/>
      <c r="AW56" s="17"/>
      <c r="AX56" s="17"/>
      <c r="AY56" s="17"/>
      <c r="AZ56" s="17"/>
      <c r="BA56" s="1132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</row>
    <row r="57" spans="1:73" s="29" customFormat="1" ht="15" customHeight="1" x14ac:dyDescent="0.4">
      <c r="A57" s="35" t="s">
        <v>96</v>
      </c>
      <c r="B57" s="29" t="s">
        <v>45</v>
      </c>
      <c r="C57" s="54" t="s">
        <v>45</v>
      </c>
      <c r="D57" s="39" t="s">
        <v>23</v>
      </c>
      <c r="E57" s="13" t="s">
        <v>179</v>
      </c>
      <c r="F57" s="14"/>
      <c r="G57" s="15" t="str">
        <f t="shared" si="10"/>
        <v>Þús. tonn CO₂-íg. | kt CO₂e</v>
      </c>
      <c r="H57" s="16">
        <f>H58-SUM(H45:H46,H47:H49,H53,H56)</f>
        <v>50.342219039356223</v>
      </c>
      <c r="I57" s="16">
        <f t="shared" ref="I57:AO57" si="13">I58-SUM(I45:I46,I47:I49,I53,I56)</f>
        <v>48.498820297847715</v>
      </c>
      <c r="J57" s="16">
        <f t="shared" si="13"/>
        <v>48.148428783987583</v>
      </c>
      <c r="K57" s="16">
        <f t="shared" si="13"/>
        <v>47.476003043789206</v>
      </c>
      <c r="L57" s="16">
        <f t="shared" si="13"/>
        <v>45.391953774035983</v>
      </c>
      <c r="M57" s="16">
        <f t="shared" si="13"/>
        <v>47.352983917573738</v>
      </c>
      <c r="N57" s="16">
        <f t="shared" si="13"/>
        <v>49.893783805454859</v>
      </c>
      <c r="O57" s="16">
        <f t="shared" si="13"/>
        <v>35.097324620485779</v>
      </c>
      <c r="P57" s="16">
        <f t="shared" si="13"/>
        <v>49.469332979992942</v>
      </c>
      <c r="Q57" s="16">
        <f t="shared" si="13"/>
        <v>47.55848677563381</v>
      </c>
      <c r="R57" s="16">
        <f t="shared" si="13"/>
        <v>39.987072027397517</v>
      </c>
      <c r="S57" s="16">
        <f t="shared" si="13"/>
        <v>50.754366246758309</v>
      </c>
      <c r="T57" s="16">
        <f t="shared" si="13"/>
        <v>52.65408910894439</v>
      </c>
      <c r="U57" s="16">
        <f t="shared" si="13"/>
        <v>29.198120412747357</v>
      </c>
      <c r="V57" s="16">
        <f t="shared" si="13"/>
        <v>49.04123429980973</v>
      </c>
      <c r="W57" s="16">
        <f t="shared" si="13"/>
        <v>50.968927870053449</v>
      </c>
      <c r="X57" s="16">
        <f t="shared" si="13"/>
        <v>49.29201141860176</v>
      </c>
      <c r="Y57" s="16">
        <f t="shared" si="13"/>
        <v>45.722048000427094</v>
      </c>
      <c r="Z57" s="16">
        <f t="shared" si="13"/>
        <v>26.881945383348011</v>
      </c>
      <c r="AA57" s="16">
        <f t="shared" si="13"/>
        <v>23.690528698946309</v>
      </c>
      <c r="AB57" s="16">
        <f t="shared" si="13"/>
        <v>33.307361680718486</v>
      </c>
      <c r="AC57" s="16">
        <f t="shared" si="13"/>
        <v>23.836602416011374</v>
      </c>
      <c r="AD57" s="16">
        <f t="shared" si="13"/>
        <v>17.580140781514046</v>
      </c>
      <c r="AE57" s="16">
        <f t="shared" si="13"/>
        <v>14.640503064963241</v>
      </c>
      <c r="AF57" s="16">
        <f t="shared" si="13"/>
        <v>21.688428429537453</v>
      </c>
      <c r="AG57" s="16">
        <f t="shared" si="13"/>
        <v>13.151332033065955</v>
      </c>
      <c r="AH57" s="16">
        <f t="shared" si="13"/>
        <v>10.790129519583616</v>
      </c>
      <c r="AI57" s="16">
        <f t="shared" si="13"/>
        <v>14.880269415318253</v>
      </c>
      <c r="AJ57" s="16">
        <f t="shared" si="13"/>
        <v>11.882995168231446</v>
      </c>
      <c r="AK57" s="16">
        <f t="shared" si="13"/>
        <v>15.678171487613326</v>
      </c>
      <c r="AL57" s="16">
        <f t="shared" si="13"/>
        <v>11.880186128248852</v>
      </c>
      <c r="AM57" s="16">
        <f t="shared" si="13"/>
        <v>13.346276720645847</v>
      </c>
      <c r="AN57" s="16">
        <f t="shared" si="13"/>
        <v>18.836367224749893</v>
      </c>
      <c r="AO57" s="16">
        <f t="shared" si="13"/>
        <v>20.096857209490054</v>
      </c>
      <c r="AP57" s="16">
        <f>AP58-SUM(AP45:AP46,AP47:AP49,AP53,AP56)</f>
        <v>27.783192803599604</v>
      </c>
      <c r="AQ57" s="17"/>
      <c r="AR57" s="17"/>
      <c r="AS57" s="17"/>
      <c r="AT57" s="17"/>
      <c r="AU57" s="17"/>
      <c r="AV57" s="978"/>
      <c r="AW57" s="17"/>
      <c r="AX57" s="17"/>
      <c r="AY57" s="17"/>
      <c r="AZ57" s="17"/>
      <c r="BA57" s="1132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</row>
    <row r="58" spans="1:73" s="33" customFormat="1" ht="15" customHeight="1" x14ac:dyDescent="0.4">
      <c r="A58" s="35" t="s">
        <v>39</v>
      </c>
      <c r="B58" s="29" t="s">
        <v>45</v>
      </c>
      <c r="C58" s="54" t="s">
        <v>45</v>
      </c>
      <c r="D58" s="43" t="s">
        <v>129</v>
      </c>
      <c r="E58" s="20"/>
      <c r="F58" s="21"/>
      <c r="G58" s="22" t="str">
        <f t="shared" si="10"/>
        <v>Þús. tonn CO₂-íg. | kt CO₂e</v>
      </c>
      <c r="H58" s="23">
        <v>1840.5668537237138</v>
      </c>
      <c r="I58" s="23">
        <v>1755.4732996317439</v>
      </c>
      <c r="J58" s="23">
        <v>1899.1391058089318</v>
      </c>
      <c r="K58" s="23">
        <v>2003.7694924542652</v>
      </c>
      <c r="L58" s="23">
        <v>1952.6028791275294</v>
      </c>
      <c r="M58" s="23">
        <v>2057.6670020680567</v>
      </c>
      <c r="N58" s="23">
        <v>2113.0118142275023</v>
      </c>
      <c r="O58" s="23">
        <v>2152.8547331884565</v>
      </c>
      <c r="P58" s="23">
        <v>2146.0406512111267</v>
      </c>
      <c r="Q58" s="23">
        <v>2202.6057569852974</v>
      </c>
      <c r="R58" s="23">
        <v>2184.7135412091443</v>
      </c>
      <c r="S58" s="23">
        <v>2073.034106493134</v>
      </c>
      <c r="T58" s="23">
        <v>2182.7454647845479</v>
      </c>
      <c r="U58" s="23">
        <v>2171.4373330937051</v>
      </c>
      <c r="V58" s="23">
        <v>2269.9344299629647</v>
      </c>
      <c r="W58" s="23">
        <v>2156.3342974088182</v>
      </c>
      <c r="X58" s="23">
        <v>2220.6443111544882</v>
      </c>
      <c r="Y58" s="23">
        <v>2361.9627787928257</v>
      </c>
      <c r="Z58" s="23">
        <v>2233.9375425362132</v>
      </c>
      <c r="AA58" s="23">
        <v>2136.2397380842954</v>
      </c>
      <c r="AB58" s="23">
        <v>2026.1766407938171</v>
      </c>
      <c r="AC58" s="23">
        <v>1904.695551087807</v>
      </c>
      <c r="AD58" s="23">
        <v>1855.7178385810814</v>
      </c>
      <c r="AE58" s="23">
        <v>1820.6006226971001</v>
      </c>
      <c r="AF58" s="23">
        <v>1828.3398736806594</v>
      </c>
      <c r="AG58" s="23">
        <v>1860.0110590129505</v>
      </c>
      <c r="AH58" s="23">
        <v>1842.7468515363696</v>
      </c>
      <c r="AI58" s="23">
        <v>1877.112019765161</v>
      </c>
      <c r="AJ58" s="23">
        <v>1922.5433969988646</v>
      </c>
      <c r="AK58" s="23">
        <v>1869.5262352832885</v>
      </c>
      <c r="AL58" s="23">
        <v>1669.0375785598842</v>
      </c>
      <c r="AM58" s="23">
        <v>1757.3732846621065</v>
      </c>
      <c r="AN58" s="23">
        <v>1814.1483995976807</v>
      </c>
      <c r="AO58" s="23">
        <v>1781.7503964892981</v>
      </c>
      <c r="AP58" s="23">
        <v>1866.4764601639613</v>
      </c>
      <c r="AQ58" s="17"/>
      <c r="AR58" s="17"/>
      <c r="AS58" s="17"/>
      <c r="AT58" s="17"/>
      <c r="AU58" s="17"/>
      <c r="AV58" s="978"/>
      <c r="AW58" s="17"/>
      <c r="AX58" s="17"/>
      <c r="AY58" s="17"/>
      <c r="AZ58" s="17"/>
      <c r="BA58" s="1132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</row>
    <row r="59" spans="1:73" s="27" customFormat="1" ht="28.95" customHeight="1" x14ac:dyDescent="0.4">
      <c r="A59" s="25"/>
      <c r="B59" s="321" t="s">
        <v>45</v>
      </c>
      <c r="C59" s="26"/>
      <c r="D59" s="893" t="str">
        <f>$D$12</f>
        <v>Sviðsmynd byggð á aðgerðum stjórvalda</v>
      </c>
      <c r="E59" s="893" t="str">
        <f>$E$12</f>
        <v>Government policy-based scenario</v>
      </c>
      <c r="F59" s="168"/>
      <c r="G59" s="16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4"/>
      <c r="AO59" s="28"/>
      <c r="AP59" s="24"/>
      <c r="AQ59" s="24"/>
      <c r="AR59" s="24"/>
      <c r="AS59" s="24"/>
      <c r="AT59" s="24"/>
      <c r="AU59" s="24"/>
      <c r="AV59" s="979"/>
      <c r="AW59" s="24"/>
      <c r="AX59" s="24"/>
      <c r="AY59" s="24"/>
      <c r="AZ59" s="24"/>
      <c r="BA59" s="979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</row>
    <row r="60" spans="1:73" s="29" customFormat="1" ht="15" customHeight="1" x14ac:dyDescent="0.4">
      <c r="A60" s="35" t="s">
        <v>47</v>
      </c>
      <c r="B60" s="8" t="str">
        <f t="shared" ref="B60:B72" si="14">A60&amp;" "&amp;C60</f>
        <v>1.A.4.c.iii Agriculture/Forestry/Fishing - Fishing kt CO2-eq WEM</v>
      </c>
      <c r="C60" s="1036" t="s">
        <v>424</v>
      </c>
      <c r="D60" s="14" t="s">
        <v>5</v>
      </c>
      <c r="E60" s="13" t="s">
        <v>130</v>
      </c>
      <c r="F60" s="52"/>
      <c r="G60" s="15" t="str">
        <f>$G$5</f>
        <v>Þús. tonn CO₂-íg. | kt CO₂e</v>
      </c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28"/>
      <c r="AP60" s="1091">
        <f t="shared" ref="AP60:AP73" si="15">AP45</f>
        <v>520.01881128620573</v>
      </c>
      <c r="AQ60" s="73">
        <v>463.89750524394026</v>
      </c>
      <c r="AR60" s="73">
        <v>444.97097473417563</v>
      </c>
      <c r="AS60" s="73">
        <v>431.67730318138439</v>
      </c>
      <c r="AT60" s="73">
        <v>424.33374713642871</v>
      </c>
      <c r="AU60" s="73">
        <v>407.46408800354664</v>
      </c>
      <c r="AV60" s="1023">
        <v>389.93759042164368</v>
      </c>
      <c r="AW60" s="73">
        <v>391.42695945912681</v>
      </c>
      <c r="AX60" s="73">
        <v>392.83924784994736</v>
      </c>
      <c r="AY60" s="73">
        <v>392.47784135140188</v>
      </c>
      <c r="AZ60" s="73">
        <v>390.49221580188566</v>
      </c>
      <c r="BA60" s="1023">
        <v>387.50495152332775</v>
      </c>
      <c r="BB60" s="73">
        <v>383.97678135882745</v>
      </c>
      <c r="BC60" s="73">
        <v>380.00749143023648</v>
      </c>
      <c r="BD60" s="73">
        <v>375.53189790718659</v>
      </c>
      <c r="BE60" s="73">
        <v>370.45989469957664</v>
      </c>
      <c r="BF60" s="73">
        <v>364.6485450428562</v>
      </c>
      <c r="BG60" s="73">
        <v>358.03898075556083</v>
      </c>
      <c r="BH60" s="73">
        <v>350.33580856346794</v>
      </c>
      <c r="BI60" s="73">
        <v>341.35571426301078</v>
      </c>
      <c r="BJ60" s="73">
        <v>330.87189276125042</v>
      </c>
      <c r="BK60" s="73">
        <v>318.660654584947</v>
      </c>
      <c r="BL60" s="73">
        <v>304.50152088330259</v>
      </c>
      <c r="BM60" s="73">
        <v>288.33273803161745</v>
      </c>
      <c r="BN60" s="73">
        <v>269.9370286602869</v>
      </c>
      <c r="BO60" s="73">
        <v>249.4269857275772</v>
      </c>
      <c r="BP60" s="73">
        <v>226.86801779398328</v>
      </c>
      <c r="BQ60" s="73">
        <v>208.95154428153953</v>
      </c>
      <c r="BR60" s="73">
        <v>194.8537539751581</v>
      </c>
      <c r="BS60" s="73">
        <v>179.54731053864282</v>
      </c>
      <c r="BT60" s="73">
        <v>166.0325192139091</v>
      </c>
      <c r="BU60" s="73">
        <v>157.36569681422219</v>
      </c>
    </row>
    <row r="61" spans="1:73" s="29" customFormat="1" ht="15" customHeight="1" x14ac:dyDescent="0.4">
      <c r="A61" s="35" t="s">
        <v>48</v>
      </c>
      <c r="B61" s="8" t="str">
        <f t="shared" si="14"/>
        <v>1.A.3.b Road transportationkt CO2-eq WEM</v>
      </c>
      <c r="C61" s="1036" t="s">
        <v>424</v>
      </c>
      <c r="D61" s="14" t="s">
        <v>6</v>
      </c>
      <c r="E61" s="13" t="s">
        <v>151</v>
      </c>
      <c r="F61" s="52"/>
      <c r="G61" s="15" t="str">
        <f t="shared" ref="G61:G73" si="16">$G$5</f>
        <v>Þús. tonn CO₂-íg. | kt CO₂e</v>
      </c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28"/>
      <c r="AP61" s="1091">
        <f t="shared" si="15"/>
        <v>905.50742448156177</v>
      </c>
      <c r="AQ61" s="73">
        <v>894.89141848720135</v>
      </c>
      <c r="AR61" s="73">
        <v>872.46876079218669</v>
      </c>
      <c r="AS61" s="73">
        <v>840.17548726403083</v>
      </c>
      <c r="AT61" s="73">
        <v>804.54603346166118</v>
      </c>
      <c r="AU61" s="73">
        <v>765.12050934504907</v>
      </c>
      <c r="AV61" s="1023">
        <v>722.09890849664362</v>
      </c>
      <c r="AW61" s="73">
        <v>685.33593811459355</v>
      </c>
      <c r="AX61" s="73">
        <v>648.56241585293037</v>
      </c>
      <c r="AY61" s="73">
        <v>610.87981830180581</v>
      </c>
      <c r="AZ61" s="73">
        <v>571.63910719066223</v>
      </c>
      <c r="BA61" s="1023">
        <v>524.79562594972833</v>
      </c>
      <c r="BB61" s="73">
        <v>477.69960116115783</v>
      </c>
      <c r="BC61" s="73">
        <v>430.79682716538571</v>
      </c>
      <c r="BD61" s="73">
        <v>384.5390394105346</v>
      </c>
      <c r="BE61" s="73">
        <v>338.81829627085523</v>
      </c>
      <c r="BF61" s="73">
        <v>294.1136917303445</v>
      </c>
      <c r="BG61" s="73">
        <v>252.42283114208999</v>
      </c>
      <c r="BH61" s="73">
        <v>212.33020862580585</v>
      </c>
      <c r="BI61" s="73">
        <v>173.97295426009288</v>
      </c>
      <c r="BJ61" s="73">
        <v>137.56418226201205</v>
      </c>
      <c r="BK61" s="73">
        <v>103.56623754891419</v>
      </c>
      <c r="BL61" s="73">
        <v>78.822517065735283</v>
      </c>
      <c r="BM61" s="73">
        <v>56.714182150728959</v>
      </c>
      <c r="BN61" s="73">
        <v>36.577216019680755</v>
      </c>
      <c r="BO61" s="73">
        <v>20.845338179602876</v>
      </c>
      <c r="BP61" s="73">
        <v>12.141565312923023</v>
      </c>
      <c r="BQ61" s="171">
        <v>5.6852259967979322</v>
      </c>
      <c r="BR61" s="171">
        <v>4.0276989188989702</v>
      </c>
      <c r="BS61" s="171">
        <v>3.2148462738859602</v>
      </c>
      <c r="BT61" s="171">
        <v>2.5010014911035383</v>
      </c>
      <c r="BU61" s="171">
        <v>1.8760986850595873</v>
      </c>
    </row>
    <row r="62" spans="1:73" s="29" customFormat="1" ht="15" customHeight="1" x14ac:dyDescent="0.4">
      <c r="A62" s="35" t="s">
        <v>49</v>
      </c>
      <c r="B62" s="8" t="str">
        <f t="shared" si="14"/>
        <v>1.A.3.a Domestic aviationkt CO2-eq WEM</v>
      </c>
      <c r="C62" s="1036" t="s">
        <v>424</v>
      </c>
      <c r="D62" s="14" t="s">
        <v>7</v>
      </c>
      <c r="E62" s="14" t="s">
        <v>171</v>
      </c>
      <c r="F62" s="52"/>
      <c r="G62" s="15" t="str">
        <f t="shared" si="16"/>
        <v>Þús. tonn CO₂-íg. | kt CO₂e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28"/>
      <c r="AP62" s="1091">
        <f t="shared" si="15"/>
        <v>20.498994139466671</v>
      </c>
      <c r="AQ62" s="73">
        <v>24.977534526357783</v>
      </c>
      <c r="AR62" s="73">
        <v>25.185070628369999</v>
      </c>
      <c r="AS62" s="73">
        <v>25.009656005821849</v>
      </c>
      <c r="AT62" s="73">
        <v>24.774896066458425</v>
      </c>
      <c r="AU62" s="73">
        <v>24.472265113541983</v>
      </c>
      <c r="AV62" s="1023">
        <v>24.08773646388379</v>
      </c>
      <c r="AW62" s="73">
        <v>24.061584305268223</v>
      </c>
      <c r="AX62" s="73">
        <v>23.911670219476107</v>
      </c>
      <c r="AY62" s="73">
        <v>23.594583890585724</v>
      </c>
      <c r="AZ62" s="73">
        <v>23.062395456965024</v>
      </c>
      <c r="BA62" s="1023">
        <v>22.255123520773704</v>
      </c>
      <c r="BB62" s="73">
        <v>21.113627015447538</v>
      </c>
      <c r="BC62" s="73">
        <v>19.591992980877407</v>
      </c>
      <c r="BD62" s="73">
        <v>17.687435011713298</v>
      </c>
      <c r="BE62" s="73">
        <v>15.461381951459895</v>
      </c>
      <c r="BF62" s="73">
        <v>13.037471240102306</v>
      </c>
      <c r="BG62" s="73">
        <v>10.600899833003249</v>
      </c>
      <c r="BH62" s="73">
        <v>8.3180387987114059</v>
      </c>
      <c r="BI62" s="171">
        <v>6.3191776629982277</v>
      </c>
      <c r="BJ62" s="171">
        <v>4.6712585669839353</v>
      </c>
      <c r="BK62" s="171">
        <v>3.3777746145365164</v>
      </c>
      <c r="BL62" s="171">
        <v>2.4014086699117398</v>
      </c>
      <c r="BM62" s="171">
        <v>1.6855128090302096</v>
      </c>
      <c r="BN62" s="171">
        <v>1.1712610827194272</v>
      </c>
      <c r="BO62" s="171">
        <v>0.80847812069667313</v>
      </c>
      <c r="BP62" s="171">
        <v>0.5553357984187669</v>
      </c>
      <c r="BQ62" s="171">
        <v>0.38037754768912607</v>
      </c>
      <c r="BR62" s="171">
        <v>0.2598514531931897</v>
      </c>
      <c r="BS62" s="171">
        <v>0.17718835716087381</v>
      </c>
      <c r="BT62" s="171">
        <v>0.12066040636863068</v>
      </c>
      <c r="BU62" s="171">
        <v>8.2052026753346802E-2</v>
      </c>
    </row>
    <row r="63" spans="1:73" s="29" customFormat="1" ht="15" customHeight="1" x14ac:dyDescent="0.4">
      <c r="A63" s="35" t="s">
        <v>50</v>
      </c>
      <c r="B63" s="8" t="str">
        <f t="shared" si="14"/>
        <v>1.A.3.dDomestic navigationkt CO2-eq WEM</v>
      </c>
      <c r="C63" s="1036" t="s">
        <v>424</v>
      </c>
      <c r="D63" s="14" t="s">
        <v>8</v>
      </c>
      <c r="E63" s="14" t="s">
        <v>172</v>
      </c>
      <c r="F63" s="52"/>
      <c r="G63" s="15" t="str">
        <f t="shared" si="16"/>
        <v>Þús. tonn CO₂-íg. | kt CO₂e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28"/>
      <c r="AP63" s="1091">
        <f t="shared" si="15"/>
        <v>13.471108260378832</v>
      </c>
      <c r="AQ63" s="73">
        <v>14.687112089911137</v>
      </c>
      <c r="AR63" s="73">
        <v>14.687112089911137</v>
      </c>
      <c r="AS63" s="73">
        <v>14.684001731569351</v>
      </c>
      <c r="AT63" s="73">
        <v>14.680891373227563</v>
      </c>
      <c r="AU63" s="73">
        <v>13.945130375847638</v>
      </c>
      <c r="AV63" s="1023">
        <v>12.630681893277711</v>
      </c>
      <c r="AW63" s="73">
        <v>10.73698060684063</v>
      </c>
      <c r="AX63" s="73">
        <v>6.6635520187333368</v>
      </c>
      <c r="AY63" s="73">
        <v>6.5734024642004716</v>
      </c>
      <c r="AZ63" s="73">
        <v>6.5110426630778377</v>
      </c>
      <c r="BA63" s="1023">
        <v>2.4678349703463831</v>
      </c>
      <c r="BB63" s="73">
        <v>2.396119694699518</v>
      </c>
      <c r="BC63" s="73">
        <v>2.3213043289605504</v>
      </c>
      <c r="BD63" s="73">
        <v>2.2402653149336418</v>
      </c>
      <c r="BE63" s="73">
        <v>2.1561254779135384</v>
      </c>
      <c r="BF63" s="73">
        <v>2.0408473897270216</v>
      </c>
      <c r="BG63" s="73">
        <v>1.9504529393478134</v>
      </c>
      <c r="BH63" s="73">
        <v>1.8569444203150383</v>
      </c>
      <c r="BI63" s="171">
        <v>1.7634247703469192</v>
      </c>
      <c r="BJ63" s="171">
        <v>1.663687907878578</v>
      </c>
      <c r="BK63" s="171">
        <v>1.5639282491325019</v>
      </c>
      <c r="BL63" s="171">
        <v>1.4610846546559066</v>
      </c>
      <c r="BM63" s="171">
        <v>1.3550966524742647</v>
      </c>
      <c r="BN63" s="171">
        <v>1.2522259330228565</v>
      </c>
      <c r="BO63" s="171">
        <v>1.146230304089219</v>
      </c>
      <c r="BP63" s="171">
        <v>1.0371396924679688</v>
      </c>
      <c r="BQ63" s="171">
        <v>0.93122667828311945</v>
      </c>
      <c r="BR63" s="171">
        <v>0.825290910573099</v>
      </c>
      <c r="BS63" s="171">
        <v>0.71625226545650822</v>
      </c>
      <c r="BT63" s="171">
        <v>0.6103117361797018</v>
      </c>
      <c r="BU63" s="171">
        <v>0.5074983425721924</v>
      </c>
    </row>
    <row r="64" spans="1:73" s="29" customFormat="1" ht="15" customHeight="1" x14ac:dyDescent="0.4">
      <c r="A64" s="35" t="s">
        <v>90</v>
      </c>
      <c r="B64" s="8" t="str">
        <f t="shared" si="14"/>
        <v>Mobile Machinery WEM</v>
      </c>
      <c r="C64" s="1036" t="s">
        <v>424</v>
      </c>
      <c r="D64" s="14" t="s">
        <v>9</v>
      </c>
      <c r="E64" s="14" t="s">
        <v>134</v>
      </c>
      <c r="F64" s="52"/>
      <c r="G64" s="15" t="str">
        <f t="shared" si="16"/>
        <v>Þús. tonn CO₂-íg. | kt CO₂e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28"/>
      <c r="AP64" s="1091">
        <f t="shared" si="15"/>
        <v>76.653020122222671</v>
      </c>
      <c r="AQ64" s="16">
        <f t="shared" ref="AQ64:BU64" si="17">SUM(AQ65:AQ67)</f>
        <v>76.793110847462174</v>
      </c>
      <c r="AR64" s="16">
        <f t="shared" si="17"/>
        <v>76.331796166817611</v>
      </c>
      <c r="AS64" s="16">
        <f t="shared" si="17"/>
        <v>68.489836628744683</v>
      </c>
      <c r="AT64" s="16">
        <f t="shared" si="17"/>
        <v>68.233630508627627</v>
      </c>
      <c r="AU64" s="16">
        <f t="shared" si="17"/>
        <v>67.866688609948028</v>
      </c>
      <c r="AV64" s="1021">
        <f t="shared" si="17"/>
        <v>67.389489258554491</v>
      </c>
      <c r="AW64" s="16">
        <f t="shared" si="17"/>
        <v>67.697103397331091</v>
      </c>
      <c r="AX64" s="16">
        <f t="shared" si="17"/>
        <v>67.698585664757033</v>
      </c>
      <c r="AY64" s="16">
        <f t="shared" si="17"/>
        <v>67.619433397852561</v>
      </c>
      <c r="AZ64" s="16">
        <f t="shared" si="17"/>
        <v>67.479150047195844</v>
      </c>
      <c r="BA64" s="1021">
        <f t="shared" si="17"/>
        <v>67.24284468433261</v>
      </c>
      <c r="BB64" s="16">
        <f t="shared" si="17"/>
        <v>66.979275891821146</v>
      </c>
      <c r="BC64" s="16">
        <f t="shared" si="17"/>
        <v>66.520389617471096</v>
      </c>
      <c r="BD64" s="16">
        <f t="shared" si="17"/>
        <v>65.901529490574177</v>
      </c>
      <c r="BE64" s="16">
        <f t="shared" si="17"/>
        <v>65.140282041562287</v>
      </c>
      <c r="BF64" s="16">
        <f t="shared" si="17"/>
        <v>64.115005507106588</v>
      </c>
      <c r="BG64" s="16">
        <f t="shared" si="17"/>
        <v>62.880314041871294</v>
      </c>
      <c r="BH64" s="16">
        <f t="shared" si="17"/>
        <v>61.323400247967122</v>
      </c>
      <c r="BI64" s="16">
        <f t="shared" si="17"/>
        <v>59.506653345528377</v>
      </c>
      <c r="BJ64" s="16">
        <f t="shared" si="17"/>
        <v>57.427294982665686</v>
      </c>
      <c r="BK64" s="16">
        <f t="shared" si="17"/>
        <v>55.008858415098061</v>
      </c>
      <c r="BL64" s="16">
        <f t="shared" si="17"/>
        <v>52.299530113710986</v>
      </c>
      <c r="BM64" s="16">
        <f t="shared" si="17"/>
        <v>49.285689905563729</v>
      </c>
      <c r="BN64" s="16">
        <f t="shared" si="17"/>
        <v>46.074900928388715</v>
      </c>
      <c r="BO64" s="16">
        <f t="shared" si="17"/>
        <v>42.692334466116378</v>
      </c>
      <c r="BP64" s="16">
        <f t="shared" si="17"/>
        <v>39.186718329399874</v>
      </c>
      <c r="BQ64" s="16">
        <f t="shared" si="17"/>
        <v>36.724388196562678</v>
      </c>
      <c r="BR64" s="16">
        <f t="shared" si="17"/>
        <v>33.243885313239993</v>
      </c>
      <c r="BS64" s="16">
        <f t="shared" si="17"/>
        <v>29.88314597554254</v>
      </c>
      <c r="BT64" s="16">
        <f t="shared" si="17"/>
        <v>26.707866254458025</v>
      </c>
      <c r="BU64" s="16">
        <f t="shared" si="17"/>
        <v>23.761907897155012</v>
      </c>
    </row>
    <row r="65" spans="1:73" s="59" customFormat="1" ht="15" customHeight="1" x14ac:dyDescent="0.25">
      <c r="A65" s="53" t="s">
        <v>51</v>
      </c>
      <c r="B65" s="8" t="str">
        <f t="shared" si="14"/>
        <v>1.A.2.g.vii Off road vehicles and other machinerykt CO2-eq WEM</v>
      </c>
      <c r="C65" s="1036" t="s">
        <v>424</v>
      </c>
      <c r="D65" s="55" t="s">
        <v>113</v>
      </c>
      <c r="E65" s="55" t="s">
        <v>214</v>
      </c>
      <c r="F65" s="56"/>
      <c r="G65" s="57" t="str">
        <f t="shared" si="16"/>
        <v>Þús. tonn CO₂-íg. | kt CO₂e</v>
      </c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329"/>
      <c r="AP65" s="1092">
        <f t="shared" si="15"/>
        <v>53.865706068344494</v>
      </c>
      <c r="AQ65" s="172">
        <v>55.471779284192934</v>
      </c>
      <c r="AR65" s="172">
        <v>55.294269016032601</v>
      </c>
      <c r="AS65" s="172">
        <v>49.850347152287888</v>
      </c>
      <c r="AT65" s="172">
        <v>49.92959714069147</v>
      </c>
      <c r="AU65" s="172">
        <v>49.938839229912105</v>
      </c>
      <c r="AV65" s="1024">
        <v>49.879345827938053</v>
      </c>
      <c r="AW65" s="172">
        <v>49.910661636558501</v>
      </c>
      <c r="AX65" s="172">
        <v>49.656204370436129</v>
      </c>
      <c r="AY65" s="172">
        <v>49.346522522757439</v>
      </c>
      <c r="AZ65" s="172">
        <v>49.002271754435803</v>
      </c>
      <c r="BA65" s="1024">
        <v>48.593591326009893</v>
      </c>
      <c r="BB65" s="172">
        <v>48.194870782713231</v>
      </c>
      <c r="BC65" s="172">
        <v>47.647937804808755</v>
      </c>
      <c r="BD65" s="172">
        <v>46.996671273274984</v>
      </c>
      <c r="BE65" s="172">
        <v>46.265579294776359</v>
      </c>
      <c r="BF65" s="172">
        <v>45.347595528362504</v>
      </c>
      <c r="BG65" s="172">
        <v>44.310240291389306</v>
      </c>
      <c r="BH65" s="172">
        <v>43.040037614316354</v>
      </c>
      <c r="BI65" s="172">
        <v>41.611560998172997</v>
      </c>
      <c r="BJ65" s="172">
        <v>40.026171238319094</v>
      </c>
      <c r="BK65" s="172">
        <v>38.211130116265707</v>
      </c>
      <c r="BL65" s="172">
        <v>36.211466516980202</v>
      </c>
      <c r="BM65" s="172">
        <v>34.009166523070078</v>
      </c>
      <c r="BN65" s="172">
        <v>31.707701569528183</v>
      </c>
      <c r="BO65" s="172">
        <v>29.302883234576754</v>
      </c>
      <c r="BP65" s="172">
        <v>26.822756964164867</v>
      </c>
      <c r="BQ65" s="172">
        <v>24.376721666432537</v>
      </c>
      <c r="BR65" s="172">
        <v>21.982855244676273</v>
      </c>
      <c r="BS65" s="172">
        <v>19.688676541172487</v>
      </c>
      <c r="BT65" s="172">
        <v>17.535816884271185</v>
      </c>
      <c r="BU65" s="172">
        <v>15.552317912347945</v>
      </c>
    </row>
    <row r="66" spans="1:73" s="59" customFormat="1" ht="15" customHeight="1" x14ac:dyDescent="0.25">
      <c r="A66" s="53" t="s">
        <v>84</v>
      </c>
      <c r="B66" s="8" t="str">
        <f t="shared" si="14"/>
        <v>1.A.4.c.ii Agriculture/Forestry/Fishing - Off-road vehicles and other machinerykt CO2-eq WEM</v>
      </c>
      <c r="C66" s="1036" t="s">
        <v>424</v>
      </c>
      <c r="D66" s="55" t="s">
        <v>114</v>
      </c>
      <c r="E66" s="55" t="s">
        <v>215</v>
      </c>
      <c r="F66" s="56"/>
      <c r="G66" s="57" t="str">
        <f t="shared" si="16"/>
        <v>Þús. tonn CO₂-íg. | kt CO₂e</v>
      </c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329"/>
      <c r="AP66" s="1092">
        <f t="shared" si="15"/>
        <v>21.771846603864322</v>
      </c>
      <c r="AQ66" s="172">
        <v>21.321331563269236</v>
      </c>
      <c r="AR66" s="172">
        <v>21.037527150785003</v>
      </c>
      <c r="AS66" s="172">
        <v>18.639489476456795</v>
      </c>
      <c r="AT66" s="172">
        <v>18.304033367936153</v>
      </c>
      <c r="AU66" s="172">
        <v>17.927849380035916</v>
      </c>
      <c r="AV66" s="1024">
        <v>17.510143430616434</v>
      </c>
      <c r="AW66" s="172">
        <v>17.786441760772583</v>
      </c>
      <c r="AX66" s="172">
        <v>18.042381294320908</v>
      </c>
      <c r="AY66" s="172">
        <v>18.272910875095121</v>
      </c>
      <c r="AZ66" s="172">
        <v>18.476878292760038</v>
      </c>
      <c r="BA66" s="1024">
        <v>18.649253358322717</v>
      </c>
      <c r="BB66" s="172">
        <v>18.784405109107915</v>
      </c>
      <c r="BC66" s="172">
        <v>18.872451812662341</v>
      </c>
      <c r="BD66" s="172">
        <v>18.9048582172992</v>
      </c>
      <c r="BE66" s="172">
        <v>18.874702746785925</v>
      </c>
      <c r="BF66" s="172">
        <v>18.767409978744077</v>
      </c>
      <c r="BG66" s="172">
        <v>18.570073750481988</v>
      </c>
      <c r="BH66" s="172">
        <v>18.283362633650768</v>
      </c>
      <c r="BI66" s="172">
        <v>17.895092347355376</v>
      </c>
      <c r="BJ66" s="172">
        <v>17.401123744346588</v>
      </c>
      <c r="BK66" s="172">
        <v>16.797728298832354</v>
      </c>
      <c r="BL66" s="172">
        <v>16.08806359673078</v>
      </c>
      <c r="BM66" s="172">
        <v>15.276523382493647</v>
      </c>
      <c r="BN66" s="172">
        <v>14.367199358860535</v>
      </c>
      <c r="BO66" s="172">
        <v>13.389451231539622</v>
      </c>
      <c r="BP66" s="172">
        <v>12.363961365235008</v>
      </c>
      <c r="BQ66" s="172">
        <v>12.347666530130143</v>
      </c>
      <c r="BR66" s="172">
        <v>11.26103006856372</v>
      </c>
      <c r="BS66" s="172">
        <v>10.194469434370054</v>
      </c>
      <c r="BT66" s="172">
        <v>9.1720493701868424</v>
      </c>
      <c r="BU66" s="172">
        <v>8.2095899848070655</v>
      </c>
    </row>
    <row r="67" spans="1:73" s="59" customFormat="1" ht="15" customHeight="1" x14ac:dyDescent="0.25">
      <c r="A67" s="53" t="s">
        <v>83</v>
      </c>
      <c r="B67" s="8" t="str">
        <f t="shared" si="14"/>
        <v>1.A.3.e.ii Other (please specify) kt CO2-eq WEM</v>
      </c>
      <c r="C67" s="1036" t="s">
        <v>424</v>
      </c>
      <c r="D67" s="55" t="s">
        <v>115</v>
      </c>
      <c r="E67" s="55" t="s">
        <v>216</v>
      </c>
      <c r="F67" s="56"/>
      <c r="G67" s="57" t="str">
        <f t="shared" si="16"/>
        <v>Þús. tonn CO₂-íg. | kt CO₂e</v>
      </c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329"/>
      <c r="AP67" s="1095">
        <f t="shared" si="15"/>
        <v>1.0154674500138514</v>
      </c>
      <c r="AQ67" s="172">
        <v>0</v>
      </c>
      <c r="AR67" s="172">
        <v>0</v>
      </c>
      <c r="AS67" s="172">
        <v>0</v>
      </c>
      <c r="AT67" s="172">
        <v>0</v>
      </c>
      <c r="AU67" s="172">
        <v>0</v>
      </c>
      <c r="AV67" s="1024">
        <v>0</v>
      </c>
      <c r="AW67" s="172">
        <v>0</v>
      </c>
      <c r="AX67" s="172">
        <v>0</v>
      </c>
      <c r="AY67" s="172">
        <v>0</v>
      </c>
      <c r="AZ67" s="172">
        <v>0</v>
      </c>
      <c r="BA67" s="1024">
        <v>0</v>
      </c>
      <c r="BB67" s="172">
        <v>0</v>
      </c>
      <c r="BC67" s="172">
        <v>0</v>
      </c>
      <c r="BD67" s="172">
        <v>0</v>
      </c>
      <c r="BE67" s="172">
        <v>0</v>
      </c>
      <c r="BF67" s="172">
        <v>0</v>
      </c>
      <c r="BG67" s="172">
        <v>0</v>
      </c>
      <c r="BH67" s="172">
        <v>0</v>
      </c>
      <c r="BI67" s="172">
        <v>0</v>
      </c>
      <c r="BJ67" s="172">
        <v>0</v>
      </c>
      <c r="BK67" s="172">
        <v>0</v>
      </c>
      <c r="BL67" s="172">
        <v>0</v>
      </c>
      <c r="BM67" s="172">
        <v>0</v>
      </c>
      <c r="BN67" s="172">
        <v>0</v>
      </c>
      <c r="BO67" s="172">
        <v>0</v>
      </c>
      <c r="BP67" s="172">
        <v>0</v>
      </c>
      <c r="BQ67" s="172">
        <v>0</v>
      </c>
      <c r="BR67" s="172">
        <v>0</v>
      </c>
      <c r="BS67" s="172">
        <v>0</v>
      </c>
      <c r="BT67" s="172">
        <v>0</v>
      </c>
      <c r="BU67" s="172">
        <v>0</v>
      </c>
    </row>
    <row r="68" spans="1:73" s="29" customFormat="1" x14ac:dyDescent="0.4">
      <c r="A68" s="35" t="s">
        <v>97</v>
      </c>
      <c r="B68" s="8" t="str">
        <f t="shared" si="14"/>
        <v>Fuel combustion in stationary industry kt CO2e WEM</v>
      </c>
      <c r="C68" s="1036" t="s">
        <v>424</v>
      </c>
      <c r="D68" s="14" t="s">
        <v>204</v>
      </c>
      <c r="E68" s="14" t="s">
        <v>173</v>
      </c>
      <c r="F68" s="14"/>
      <c r="G68" s="15" t="str">
        <f t="shared" si="16"/>
        <v>Þús. tonn CO₂-íg. | kt CO₂e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28"/>
      <c r="AP68" s="1091">
        <f t="shared" si="15"/>
        <v>79.24771088062154</v>
      </c>
      <c r="AQ68" s="16">
        <f t="shared" ref="AQ68:BU68" si="18">AQ69-AQ70</f>
        <v>63.207167465882293</v>
      </c>
      <c r="AR68" s="16">
        <f t="shared" si="18"/>
        <v>59.444352389947923</v>
      </c>
      <c r="AS68" s="16">
        <f t="shared" si="18"/>
        <v>51.03561731569598</v>
      </c>
      <c r="AT68" s="16">
        <f t="shared" si="18"/>
        <v>48.826025242045191</v>
      </c>
      <c r="AU68" s="16">
        <f t="shared" si="18"/>
        <v>46.412303920823476</v>
      </c>
      <c r="AV68" s="1021">
        <f t="shared" si="18"/>
        <v>43.195818737735593</v>
      </c>
      <c r="AW68" s="16">
        <f t="shared" si="18"/>
        <v>42.457636175500724</v>
      </c>
      <c r="AX68" s="16">
        <f t="shared" si="18"/>
        <v>41.531106860331334</v>
      </c>
      <c r="AY68" s="16">
        <f t="shared" si="18"/>
        <v>40.523421200682989</v>
      </c>
      <c r="AZ68" s="16">
        <f t="shared" si="18"/>
        <v>39.484347826128634</v>
      </c>
      <c r="BA68" s="1021">
        <f t="shared" si="18"/>
        <v>38.425187619161825</v>
      </c>
      <c r="BB68" s="16">
        <f t="shared" si="18"/>
        <v>37.356009533281714</v>
      </c>
      <c r="BC68" s="16">
        <f t="shared" si="18"/>
        <v>36.277144249299646</v>
      </c>
      <c r="BD68" s="16">
        <f t="shared" si="18"/>
        <v>35.188928269945919</v>
      </c>
      <c r="BE68" s="16">
        <f t="shared" si="18"/>
        <v>34.088026897209218</v>
      </c>
      <c r="BF68" s="16">
        <f t="shared" si="18"/>
        <v>32.977234340243058</v>
      </c>
      <c r="BG68" s="16">
        <f t="shared" si="18"/>
        <v>31.571643509167373</v>
      </c>
      <c r="BH68" s="16">
        <f t="shared" si="18"/>
        <v>30.146287457314578</v>
      </c>
      <c r="BI68" s="16">
        <f t="shared" si="18"/>
        <v>28.711797988719418</v>
      </c>
      <c r="BJ68" s="16">
        <f t="shared" si="18"/>
        <v>27.267416677558799</v>
      </c>
      <c r="BK68" s="16">
        <f t="shared" si="18"/>
        <v>25.813848152423333</v>
      </c>
      <c r="BL68" s="16">
        <f t="shared" si="18"/>
        <v>24.345210150881812</v>
      </c>
      <c r="BM68" s="16">
        <f t="shared" si="18"/>
        <v>22.862259815710125</v>
      </c>
      <c r="BN68" s="16">
        <f t="shared" si="18"/>
        <v>21.367530206611498</v>
      </c>
      <c r="BO68" s="16">
        <f t="shared" si="18"/>
        <v>19.860647266182447</v>
      </c>
      <c r="BP68" s="16">
        <f t="shared" si="18"/>
        <v>18.336940021519055</v>
      </c>
      <c r="BQ68" s="16">
        <f t="shared" si="18"/>
        <v>16.80156292061897</v>
      </c>
      <c r="BR68" s="16">
        <f t="shared" si="18"/>
        <v>15.25131198872073</v>
      </c>
      <c r="BS68" s="16">
        <f t="shared" si="18"/>
        <v>13.694883689180376</v>
      </c>
      <c r="BT68" s="16">
        <f t="shared" si="18"/>
        <v>12.120179358320041</v>
      </c>
      <c r="BU68" s="16">
        <f t="shared" si="18"/>
        <v>10.535876410073875</v>
      </c>
    </row>
    <row r="69" spans="1:73" s="59" customFormat="1" ht="15" hidden="1" x14ac:dyDescent="0.25">
      <c r="A69" s="53" t="s">
        <v>237</v>
      </c>
      <c r="B69" s="8" t="str">
        <f t="shared" si="14"/>
        <v>1.A.2 Manufacturing Industries and combustionkt CO2-eq WEM</v>
      </c>
      <c r="C69" s="1036" t="s">
        <v>424</v>
      </c>
      <c r="D69" s="62" t="s">
        <v>217</v>
      </c>
      <c r="E69" s="61"/>
      <c r="F69" s="62"/>
      <c r="G69" s="63" t="str">
        <f t="shared" si="16"/>
        <v>Þús. tonn CO₂-íg. | kt CO₂e</v>
      </c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339"/>
      <c r="AP69" s="1093">
        <f t="shared" si="15"/>
        <v>133.11341694896603</v>
      </c>
      <c r="AQ69" s="173">
        <v>118.67894675007523</v>
      </c>
      <c r="AR69" s="173">
        <v>114.73862140598052</v>
      </c>
      <c r="AS69" s="173">
        <v>100.88596446798387</v>
      </c>
      <c r="AT69" s="173">
        <v>98.755622382736661</v>
      </c>
      <c r="AU69" s="173">
        <v>96.351143150735581</v>
      </c>
      <c r="AV69" s="1025">
        <v>93.075164565673646</v>
      </c>
      <c r="AW69" s="173">
        <v>92.368297812059225</v>
      </c>
      <c r="AX69" s="173">
        <v>91.187311230767463</v>
      </c>
      <c r="AY69" s="173">
        <v>89.869943723440429</v>
      </c>
      <c r="AZ69" s="173">
        <v>88.486619580564437</v>
      </c>
      <c r="BA69" s="1025">
        <v>87.018778945171718</v>
      </c>
      <c r="BB69" s="173">
        <v>85.550880315994945</v>
      </c>
      <c r="BC69" s="173">
        <v>83.925082054108401</v>
      </c>
      <c r="BD69" s="173">
        <v>82.185599543220903</v>
      </c>
      <c r="BE69" s="173">
        <v>80.353606191985577</v>
      </c>
      <c r="BF69" s="173">
        <v>78.324829868605562</v>
      </c>
      <c r="BG69" s="173">
        <v>75.881883800556679</v>
      </c>
      <c r="BH69" s="173">
        <v>73.186325071630932</v>
      </c>
      <c r="BI69" s="173">
        <v>70.323358986892416</v>
      </c>
      <c r="BJ69" s="173">
        <v>67.293587915877893</v>
      </c>
      <c r="BK69" s="173">
        <v>64.02497826868904</v>
      </c>
      <c r="BL69" s="173">
        <v>60.556676667862014</v>
      </c>
      <c r="BM69" s="173">
        <v>56.871426338780203</v>
      </c>
      <c r="BN69" s="173">
        <v>53.075231776139681</v>
      </c>
      <c r="BO69" s="173">
        <v>49.163530500759201</v>
      </c>
      <c r="BP69" s="173">
        <v>45.159696985683922</v>
      </c>
      <c r="BQ69" s="173">
        <v>41.178284587051508</v>
      </c>
      <c r="BR69" s="173">
        <v>37.234167233397002</v>
      </c>
      <c r="BS69" s="173">
        <v>33.383560230352863</v>
      </c>
      <c r="BT69" s="173">
        <v>29.655996242591225</v>
      </c>
      <c r="BU69" s="173">
        <v>26.08819432242182</v>
      </c>
    </row>
    <row r="70" spans="1:73" s="59" customFormat="1" ht="15" hidden="1" x14ac:dyDescent="0.25">
      <c r="A70" s="53" t="s">
        <v>51</v>
      </c>
      <c r="B70" s="8" t="str">
        <f t="shared" si="14"/>
        <v>1.A.2.g.vii Off road vehicles and other machinerykt CO2-eq WEM</v>
      </c>
      <c r="C70" s="1036" t="s">
        <v>424</v>
      </c>
      <c r="D70" s="62" t="s">
        <v>217</v>
      </c>
      <c r="E70" s="61"/>
      <c r="F70" s="62"/>
      <c r="G70" s="63" t="str">
        <f t="shared" si="16"/>
        <v>Þús. tonn CO₂-íg. | kt CO₂e</v>
      </c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339"/>
      <c r="AP70" s="1093">
        <f t="shared" si="15"/>
        <v>53.865706068344494</v>
      </c>
      <c r="AQ70" s="173">
        <v>55.471779284192934</v>
      </c>
      <c r="AR70" s="173">
        <v>55.294269016032601</v>
      </c>
      <c r="AS70" s="173">
        <v>49.850347152287888</v>
      </c>
      <c r="AT70" s="173">
        <v>49.92959714069147</v>
      </c>
      <c r="AU70" s="173">
        <v>49.938839229912105</v>
      </c>
      <c r="AV70" s="1025">
        <v>49.879345827938053</v>
      </c>
      <c r="AW70" s="173">
        <v>49.910661636558501</v>
      </c>
      <c r="AX70" s="173">
        <v>49.656204370436129</v>
      </c>
      <c r="AY70" s="173">
        <v>49.346522522757439</v>
      </c>
      <c r="AZ70" s="173">
        <v>49.002271754435803</v>
      </c>
      <c r="BA70" s="1025">
        <v>48.593591326009893</v>
      </c>
      <c r="BB70" s="173">
        <v>48.194870782713231</v>
      </c>
      <c r="BC70" s="173">
        <v>47.647937804808755</v>
      </c>
      <c r="BD70" s="173">
        <v>46.996671273274984</v>
      </c>
      <c r="BE70" s="173">
        <v>46.265579294776359</v>
      </c>
      <c r="BF70" s="173">
        <v>45.347595528362504</v>
      </c>
      <c r="BG70" s="173">
        <v>44.310240291389306</v>
      </c>
      <c r="BH70" s="173">
        <v>43.040037614316354</v>
      </c>
      <c r="BI70" s="173">
        <v>41.611560998172997</v>
      </c>
      <c r="BJ70" s="173">
        <v>40.026171238319094</v>
      </c>
      <c r="BK70" s="173">
        <v>38.211130116265707</v>
      </c>
      <c r="BL70" s="173">
        <v>36.211466516980202</v>
      </c>
      <c r="BM70" s="173">
        <v>34.009166523070078</v>
      </c>
      <c r="BN70" s="173">
        <v>31.707701569528183</v>
      </c>
      <c r="BO70" s="173">
        <v>29.302883234576754</v>
      </c>
      <c r="BP70" s="173">
        <v>26.822756964164867</v>
      </c>
      <c r="BQ70" s="173">
        <v>24.376721666432537</v>
      </c>
      <c r="BR70" s="173">
        <v>21.982855244676273</v>
      </c>
      <c r="BS70" s="173">
        <v>19.688676541172487</v>
      </c>
      <c r="BT70" s="173">
        <v>17.535816884271185</v>
      </c>
      <c r="BU70" s="173">
        <v>15.552317912347945</v>
      </c>
    </row>
    <row r="71" spans="1:73" s="29" customFormat="1" ht="15" customHeight="1" x14ac:dyDescent="0.4">
      <c r="A71" s="35" t="s">
        <v>52</v>
      </c>
      <c r="B71" s="8" t="str">
        <f t="shared" si="14"/>
        <v>1.B.2.d Geothermal Energykt CO2-eq WEM</v>
      </c>
      <c r="C71" s="1036" t="s">
        <v>424</v>
      </c>
      <c r="D71" s="14" t="s">
        <v>10</v>
      </c>
      <c r="E71" s="13" t="s">
        <v>133</v>
      </c>
      <c r="F71" s="14"/>
      <c r="G71" s="15" t="str">
        <f t="shared" si="16"/>
        <v>Þús. tonn CO₂-íg. | kt CO₂e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28"/>
      <c r="AP71" s="1091">
        <f t="shared" si="15"/>
        <v>223.29619818990452</v>
      </c>
      <c r="AQ71" s="73">
        <v>161.77746629566548</v>
      </c>
      <c r="AR71" s="73">
        <v>149.22671787904821</v>
      </c>
      <c r="AS71" s="73">
        <v>149.25339402180236</v>
      </c>
      <c r="AT71" s="73">
        <v>149.24718384629332</v>
      </c>
      <c r="AU71" s="73">
        <v>149.24243191571466</v>
      </c>
      <c r="AV71" s="1023">
        <v>136.44906992793682</v>
      </c>
      <c r="AW71" s="73">
        <v>136.44716189664825</v>
      </c>
      <c r="AX71" s="73">
        <v>136.44668791343321</v>
      </c>
      <c r="AY71" s="73">
        <v>136.44763991267274</v>
      </c>
      <c r="AZ71" s="73">
        <v>136.44716324091809</v>
      </c>
      <c r="BA71" s="1023">
        <v>136.44716368900799</v>
      </c>
      <c r="BB71" s="73">
        <v>136.44732228086627</v>
      </c>
      <c r="BC71" s="73">
        <v>136.44721640359745</v>
      </c>
      <c r="BD71" s="73">
        <v>136.44723412449054</v>
      </c>
      <c r="BE71" s="73">
        <v>136.44725760298473</v>
      </c>
      <c r="BF71" s="73">
        <v>136.44723604369091</v>
      </c>
      <c r="BG71" s="73">
        <v>136.44724259038878</v>
      </c>
      <c r="BH71" s="73">
        <v>136.44724541235479</v>
      </c>
      <c r="BI71" s="73">
        <v>136.44724134881153</v>
      </c>
      <c r="BJ71" s="73">
        <v>136.44724311718505</v>
      </c>
      <c r="BK71" s="73">
        <v>136.44724329278375</v>
      </c>
      <c r="BL71" s="73">
        <v>136.44724258626013</v>
      </c>
      <c r="BM71" s="73">
        <v>136.44724299874298</v>
      </c>
      <c r="BN71" s="73">
        <v>136.44724295926233</v>
      </c>
      <c r="BO71" s="73">
        <v>136.44724284808848</v>
      </c>
      <c r="BP71" s="73">
        <v>136.44724293536456</v>
      </c>
      <c r="BQ71" s="73">
        <v>136.44724291423847</v>
      </c>
      <c r="BR71" s="73">
        <v>136.44724289923045</v>
      </c>
      <c r="BS71" s="73">
        <v>136.44724291627779</v>
      </c>
      <c r="BT71" s="73">
        <v>136.44724290991559</v>
      </c>
      <c r="BU71" s="73">
        <v>136.44724290847461</v>
      </c>
    </row>
    <row r="72" spans="1:73" s="29" customFormat="1" ht="15" customHeight="1" x14ac:dyDescent="0.4">
      <c r="A72" s="35" t="s">
        <v>96</v>
      </c>
      <c r="B72" s="8" t="str">
        <f t="shared" si="14"/>
        <v>1. Energy OTHER kt CO2-eq WEM</v>
      </c>
      <c r="C72" s="1036" t="s">
        <v>424</v>
      </c>
      <c r="D72" s="39" t="s">
        <v>23</v>
      </c>
      <c r="E72" s="13" t="s">
        <v>179</v>
      </c>
      <c r="F72" s="14"/>
      <c r="G72" s="15" t="str">
        <f t="shared" si="16"/>
        <v>Þús. tonn CO₂-íg. | kt CO₂e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28"/>
      <c r="AP72" s="1091">
        <f t="shared" si="15"/>
        <v>27.783192803599604</v>
      </c>
      <c r="AQ72" s="16">
        <f t="shared" ref="AQ72:BU72" si="19">AQ73-SUM(AQ60:AQ61,AQ62:AQ64,AQ68,AQ71)</f>
        <v>16.218953469797725</v>
      </c>
      <c r="AR72" s="16">
        <f t="shared" si="19"/>
        <v>16.119017517798284</v>
      </c>
      <c r="AS72" s="16">
        <f t="shared" si="19"/>
        <v>15.886526206924373</v>
      </c>
      <c r="AT72" s="16">
        <f t="shared" si="19"/>
        <v>16.439846825307086</v>
      </c>
      <c r="AU72" s="16">
        <f t="shared" si="19"/>
        <v>16.261890044452002</v>
      </c>
      <c r="AV72" s="1021">
        <f t="shared" si="19"/>
        <v>15.788564672521716</v>
      </c>
      <c r="AW72" s="16">
        <f t="shared" si="19"/>
        <v>15.064883011219308</v>
      </c>
      <c r="AX72" s="16">
        <f t="shared" si="19"/>
        <v>15.642042963960421</v>
      </c>
      <c r="AY72" s="16">
        <f t="shared" si="19"/>
        <v>15.733128056951728</v>
      </c>
      <c r="AZ72" s="16">
        <f t="shared" si="19"/>
        <v>15.805539140317478</v>
      </c>
      <c r="BA72" s="1021">
        <f t="shared" si="19"/>
        <v>15.750592860842289</v>
      </c>
      <c r="BB72" s="16">
        <f t="shared" si="19"/>
        <v>15.690248285838834</v>
      </c>
      <c r="BC72" s="16">
        <f t="shared" si="19"/>
        <v>15.661446154070063</v>
      </c>
      <c r="BD72" s="16">
        <f t="shared" si="19"/>
        <v>15.737158207077755</v>
      </c>
      <c r="BE72" s="16">
        <f t="shared" si="19"/>
        <v>15.722271841430597</v>
      </c>
      <c r="BF72" s="16">
        <f t="shared" si="19"/>
        <v>15.703082206200747</v>
      </c>
      <c r="BG72" s="16">
        <f t="shared" si="19"/>
        <v>15.660434338529512</v>
      </c>
      <c r="BH72" s="16">
        <f t="shared" si="19"/>
        <v>15.622007998819299</v>
      </c>
      <c r="BI72" s="16">
        <f t="shared" si="19"/>
        <v>15.591859469422957</v>
      </c>
      <c r="BJ72" s="16">
        <f t="shared" si="19"/>
        <v>15.54813796331905</v>
      </c>
      <c r="BK72" s="16">
        <f t="shared" si="19"/>
        <v>15.496911931202931</v>
      </c>
      <c r="BL72" s="16">
        <f t="shared" si="19"/>
        <v>15.421072988873448</v>
      </c>
      <c r="BM72" s="16">
        <f t="shared" si="19"/>
        <v>15.336128687818928</v>
      </c>
      <c r="BN72" s="16">
        <f t="shared" si="19"/>
        <v>15.213361101263217</v>
      </c>
      <c r="BO72" s="16">
        <f t="shared" si="19"/>
        <v>15.013939719243751</v>
      </c>
      <c r="BP72" s="16">
        <f t="shared" si="19"/>
        <v>14.566585052403639</v>
      </c>
      <c r="BQ72" s="16">
        <f t="shared" si="19"/>
        <v>14.57999007516753</v>
      </c>
      <c r="BR72" s="16">
        <f t="shared" si="19"/>
        <v>14.585777923066814</v>
      </c>
      <c r="BS72" s="16">
        <f t="shared" si="19"/>
        <v>14.593256173815575</v>
      </c>
      <c r="BT72" s="16">
        <f t="shared" si="19"/>
        <v>14.600986347926778</v>
      </c>
      <c r="BU72" s="16">
        <f t="shared" si="19"/>
        <v>14.604936217348893</v>
      </c>
    </row>
    <row r="73" spans="1:73" s="33" customFormat="1" ht="15" customHeight="1" x14ac:dyDescent="0.4">
      <c r="A73" s="35" t="s">
        <v>39</v>
      </c>
      <c r="B73" s="8" t="str">
        <f t="shared" ref="B73" si="20">A73&amp;" "&amp;C73</f>
        <v>1. Energykt CO2-eq WEM</v>
      </c>
      <c r="C73" s="1036" t="s">
        <v>424</v>
      </c>
      <c r="D73" s="43" t="s">
        <v>129</v>
      </c>
      <c r="E73" s="20"/>
      <c r="F73" s="21"/>
      <c r="G73" s="22" t="str">
        <f t="shared" si="16"/>
        <v>Þús. tonn CO₂-íg. | kt CO₂e</v>
      </c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30"/>
      <c r="AP73" s="1094">
        <f t="shared" si="15"/>
        <v>1866.4764601639613</v>
      </c>
      <c r="AQ73" s="170">
        <v>1716.4502684262184</v>
      </c>
      <c r="AR73" s="170">
        <v>1658.4338021982553</v>
      </c>
      <c r="AS73" s="170">
        <v>1596.2118223559737</v>
      </c>
      <c r="AT73" s="170">
        <v>1551.0822544600492</v>
      </c>
      <c r="AU73" s="170">
        <v>1490.7853073289234</v>
      </c>
      <c r="AV73" s="984">
        <v>1411.5778598721975</v>
      </c>
      <c r="AW73" s="170">
        <v>1373.2282469665286</v>
      </c>
      <c r="AX73" s="170">
        <v>1333.295309343569</v>
      </c>
      <c r="AY73" s="170">
        <v>1293.8492685761539</v>
      </c>
      <c r="AZ73" s="170">
        <v>1250.920961367151</v>
      </c>
      <c r="BA73" s="984">
        <v>1194.8893248175209</v>
      </c>
      <c r="BB73" s="170">
        <v>1141.6589852219402</v>
      </c>
      <c r="BC73" s="170">
        <v>1087.6238123298983</v>
      </c>
      <c r="BD73" s="170">
        <v>1033.2734877364564</v>
      </c>
      <c r="BE73" s="170">
        <v>978.29353678299219</v>
      </c>
      <c r="BF73" s="170">
        <v>923.08311350027122</v>
      </c>
      <c r="BG73" s="170">
        <v>869.57279914995888</v>
      </c>
      <c r="BH73" s="170">
        <v>816.37994152475608</v>
      </c>
      <c r="BI73" s="170">
        <v>763.66882310893106</v>
      </c>
      <c r="BJ73" s="170">
        <v>711.4611142388535</v>
      </c>
      <c r="BK73" s="170">
        <v>659.9354567890382</v>
      </c>
      <c r="BL73" s="170">
        <v>615.69958711333197</v>
      </c>
      <c r="BM73" s="170">
        <v>572.01885105168662</v>
      </c>
      <c r="BN73" s="170">
        <v>528.04076689123565</v>
      </c>
      <c r="BO73" s="170">
        <v>486.24119663159706</v>
      </c>
      <c r="BP73" s="170">
        <v>449.13954493648021</v>
      </c>
      <c r="BQ73" s="170">
        <v>420.50155861089735</v>
      </c>
      <c r="BR73" s="170">
        <v>399.49481338208136</v>
      </c>
      <c r="BS73" s="170">
        <v>378.27412618996243</v>
      </c>
      <c r="BT73" s="170">
        <v>359.14076771818145</v>
      </c>
      <c r="BU73" s="170">
        <v>345.18130930165972</v>
      </c>
    </row>
    <row r="74" spans="1:73" s="281" customFormat="1" ht="42.6" customHeight="1" x14ac:dyDescent="0.75">
      <c r="A74" s="66"/>
      <c r="B74" s="66"/>
      <c r="C74" s="66"/>
      <c r="D74" s="1098" t="s">
        <v>425</v>
      </c>
      <c r="E74" s="67"/>
      <c r="F74" s="279"/>
      <c r="G74" s="69"/>
      <c r="H74" s="70"/>
      <c r="I74" s="280"/>
      <c r="J74" s="280"/>
      <c r="K74" s="280"/>
      <c r="L74" s="280"/>
      <c r="M74" s="280"/>
      <c r="N74" s="280"/>
      <c r="O74" s="280"/>
      <c r="P74" s="280"/>
      <c r="Q74" s="280"/>
      <c r="R74" s="280"/>
      <c r="S74" s="280"/>
      <c r="T74" s="280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80"/>
      <c r="AI74" s="280"/>
      <c r="AJ74" s="280"/>
      <c r="AK74" s="280"/>
      <c r="AL74" s="280"/>
      <c r="AM74" s="280"/>
      <c r="AN74" s="280"/>
      <c r="AO74" s="280"/>
      <c r="AV74" s="986"/>
      <c r="BA74" s="1134"/>
    </row>
    <row r="75" spans="1:73" s="296" customFormat="1" ht="37.200000000000003" customHeight="1" x14ac:dyDescent="0.4">
      <c r="A75" s="292"/>
      <c r="B75" s="292"/>
      <c r="C75" s="292"/>
      <c r="D75" s="238"/>
      <c r="E75" s="176"/>
      <c r="F75" s="176"/>
      <c r="G75" s="293"/>
      <c r="H75" s="294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295"/>
      <c r="AN75" s="295"/>
      <c r="AO75" s="295"/>
      <c r="AP75" s="295"/>
      <c r="AQ75" s="295"/>
      <c r="AR75" s="295"/>
      <c r="AS75" s="295"/>
      <c r="AT75" s="295"/>
      <c r="AU75" s="295"/>
      <c r="AV75" s="987"/>
      <c r="AW75" s="295"/>
      <c r="AX75" s="295"/>
      <c r="AY75" s="295"/>
      <c r="AZ75" s="295"/>
      <c r="BA75" s="987"/>
      <c r="BB75" s="295"/>
      <c r="BC75" s="295"/>
      <c r="BD75" s="295"/>
      <c r="BE75" s="295"/>
      <c r="BF75" s="295"/>
      <c r="BG75" s="295"/>
      <c r="BH75" s="295"/>
      <c r="BI75" s="295"/>
      <c r="BJ75" s="295"/>
      <c r="BK75" s="295"/>
      <c r="BL75" s="295"/>
      <c r="BM75" s="295"/>
      <c r="BN75" s="295"/>
      <c r="BO75" s="295"/>
      <c r="BP75" s="295"/>
      <c r="BQ75" s="295"/>
      <c r="BR75" s="295"/>
      <c r="BS75" s="295"/>
      <c r="BT75" s="295"/>
      <c r="BU75" s="295"/>
    </row>
    <row r="76" spans="1:73" s="1103" customFormat="1" ht="22.5" customHeight="1" x14ac:dyDescent="0.4">
      <c r="A76" s="1099"/>
      <c r="B76" s="1100" t="s">
        <v>45</v>
      </c>
      <c r="C76" s="1101"/>
      <c r="D76" s="1101" t="str">
        <f>$D$4</f>
        <v>Söguleg losun</v>
      </c>
      <c r="E76" s="1101" t="s">
        <v>360</v>
      </c>
      <c r="F76" s="1101"/>
      <c r="G76" s="1101"/>
      <c r="H76" s="1102"/>
      <c r="I76" s="1103" t="s">
        <v>45</v>
      </c>
      <c r="J76" s="1104"/>
      <c r="K76" s="1105"/>
      <c r="L76" s="1106"/>
      <c r="M76" s="1104"/>
      <c r="N76" s="1104"/>
      <c r="O76" s="1104"/>
      <c r="P76" s="1104"/>
      <c r="Q76" s="1104"/>
      <c r="R76" s="1104"/>
      <c r="S76" s="1104"/>
      <c r="T76" s="1104"/>
      <c r="U76" s="1104"/>
      <c r="V76" s="1104"/>
      <c r="W76" s="1104"/>
      <c r="X76" s="1104"/>
      <c r="Y76" s="1104"/>
      <c r="Z76" s="1104"/>
      <c r="AA76" s="1104"/>
      <c r="AB76" s="1104"/>
      <c r="AC76" s="1104"/>
      <c r="AD76" s="1104"/>
      <c r="AE76" s="1104"/>
      <c r="AF76" s="1104"/>
      <c r="AG76" s="1104"/>
      <c r="AH76" s="1104"/>
      <c r="AI76" s="1104"/>
      <c r="AJ76" s="1104"/>
      <c r="AK76" s="1104"/>
      <c r="AL76" s="1104"/>
      <c r="AM76" s="1104"/>
      <c r="AN76" s="1104"/>
      <c r="AO76" s="1104"/>
      <c r="AP76" s="1107"/>
      <c r="AQ76" s="1107"/>
      <c r="AR76" s="1107"/>
      <c r="AS76" s="1107"/>
      <c r="AT76" s="1107"/>
      <c r="AU76" s="1107"/>
      <c r="AV76" s="1108"/>
      <c r="AW76" s="1107"/>
      <c r="AX76" s="1107"/>
      <c r="AY76" s="1107"/>
      <c r="AZ76" s="1107"/>
      <c r="BA76" s="1131"/>
      <c r="BB76" s="1107"/>
      <c r="BC76" s="1107"/>
      <c r="BD76" s="1107"/>
      <c r="BE76" s="1107"/>
      <c r="BF76" s="1107"/>
      <c r="BG76" s="1107"/>
      <c r="BH76" s="1107"/>
      <c r="BI76" s="1107"/>
      <c r="BJ76" s="1107"/>
      <c r="BK76" s="1107"/>
      <c r="BL76" s="1107"/>
      <c r="BM76" s="1107"/>
      <c r="BN76" s="1107"/>
      <c r="BO76" s="1107"/>
      <c r="BP76" s="1107"/>
      <c r="BQ76" s="1107"/>
      <c r="BR76" s="1107"/>
      <c r="BS76" s="1107"/>
      <c r="BT76" s="1107"/>
    </row>
    <row r="77" spans="1:73" s="29" customFormat="1" x14ac:dyDescent="0.4">
      <c r="A77" s="35" t="s">
        <v>55</v>
      </c>
      <c r="B77" s="321" t="s">
        <v>45</v>
      </c>
      <c r="C77" s="19"/>
      <c r="D77" s="14" t="s">
        <v>15</v>
      </c>
      <c r="E77" s="13" t="s">
        <v>149</v>
      </c>
      <c r="F77" s="14"/>
      <c r="G77" s="15" t="str">
        <f t="shared" ref="G77:G86" si="21">$G$5</f>
        <v>Þús. tonn CO₂-íg. | kt CO₂e</v>
      </c>
      <c r="H77" s="16">
        <v>584.02647277080598</v>
      </c>
      <c r="I77" s="16">
        <v>511.273947602943</v>
      </c>
      <c r="J77" s="16">
        <v>301.38514547007009</v>
      </c>
      <c r="K77" s="16">
        <v>220.97402310838271</v>
      </c>
      <c r="L77" s="16">
        <v>198.23658153612337</v>
      </c>
      <c r="M77" s="16">
        <v>216.34383922975644</v>
      </c>
      <c r="N77" s="16">
        <v>186.93379884741088</v>
      </c>
      <c r="O77" s="16">
        <v>280.12409822292682</v>
      </c>
      <c r="P77" s="16">
        <v>462.00564836059743</v>
      </c>
      <c r="Q77" s="16">
        <v>537.93035391162721</v>
      </c>
      <c r="R77" s="16">
        <v>487.74535268246626</v>
      </c>
      <c r="S77" s="16">
        <v>479.60292131211997</v>
      </c>
      <c r="T77" s="16">
        <v>478.11541899358679</v>
      </c>
      <c r="U77" s="16">
        <v>473.56894969857348</v>
      </c>
      <c r="V77" s="16">
        <v>456.78557352619629</v>
      </c>
      <c r="W77" s="16">
        <v>444.80851616708713</v>
      </c>
      <c r="X77" s="16">
        <v>869.57185988485026</v>
      </c>
      <c r="Y77" s="16">
        <v>990.98126629758121</v>
      </c>
      <c r="Z77" s="16">
        <v>1556.7584922170536</v>
      </c>
      <c r="AA77" s="16">
        <v>1393.4018646112659</v>
      </c>
      <c r="AB77" s="16">
        <v>1391.9209450624717</v>
      </c>
      <c r="AC77" s="16">
        <v>1281.3105455922127</v>
      </c>
      <c r="AD77" s="16">
        <v>1328.7342410906138</v>
      </c>
      <c r="AE77" s="16">
        <v>1353.4714335748733</v>
      </c>
      <c r="AF77" s="16">
        <v>1368.5549133196287</v>
      </c>
      <c r="AG77" s="16">
        <v>1392.8009611325194</v>
      </c>
      <c r="AH77" s="16">
        <v>1354.0817500285532</v>
      </c>
      <c r="AI77" s="16">
        <v>1385.559079923195</v>
      </c>
      <c r="AJ77" s="16">
        <v>1382.5326490562106</v>
      </c>
      <c r="AK77" s="16">
        <v>1348.3578754895577</v>
      </c>
      <c r="AL77" s="16">
        <v>1328.8493581323712</v>
      </c>
      <c r="AM77" s="16">
        <v>1345.5222697586937</v>
      </c>
      <c r="AN77" s="16">
        <v>1354.2007303406649</v>
      </c>
      <c r="AO77" s="16">
        <v>1402.6496416686878</v>
      </c>
      <c r="AP77" s="16">
        <v>1360.4102725798757</v>
      </c>
      <c r="AQ77" s="17"/>
      <c r="AR77" s="17"/>
      <c r="AS77" s="17"/>
      <c r="AT77" s="17"/>
      <c r="AU77" s="17"/>
      <c r="AV77" s="978"/>
      <c r="AW77" s="17"/>
      <c r="AX77" s="17"/>
      <c r="AY77" s="17"/>
      <c r="AZ77" s="17"/>
      <c r="BA77" s="1132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</row>
    <row r="78" spans="1:73" s="29" customFormat="1" x14ac:dyDescent="0.4">
      <c r="A78" s="35" t="s">
        <v>212</v>
      </c>
      <c r="B78" s="321" t="s">
        <v>45</v>
      </c>
      <c r="C78" s="19"/>
      <c r="D78" s="14" t="s">
        <v>36</v>
      </c>
      <c r="E78" s="13" t="s">
        <v>150</v>
      </c>
      <c r="F78" s="14"/>
      <c r="G78" s="15" t="str">
        <f t="shared" si="21"/>
        <v>Þús. tonn CO₂-íg. | kt CO₂e</v>
      </c>
      <c r="H78" s="16">
        <v>210.55472170666667</v>
      </c>
      <c r="I78" s="16">
        <v>176.80528261706669</v>
      </c>
      <c r="J78" s="16">
        <v>188.28332888506671</v>
      </c>
      <c r="K78" s="16">
        <v>238.53559058533338</v>
      </c>
      <c r="L78" s="16">
        <v>232.49217533253338</v>
      </c>
      <c r="M78" s="16">
        <v>245.96401927226665</v>
      </c>
      <c r="N78" s="16">
        <v>235.22782835253332</v>
      </c>
      <c r="O78" s="16">
        <v>257.17700316373333</v>
      </c>
      <c r="P78" s="16">
        <v>198.58720348560001</v>
      </c>
      <c r="Q78" s="16">
        <v>257.83106455839999</v>
      </c>
      <c r="R78" s="16">
        <v>365.65036656475536</v>
      </c>
      <c r="S78" s="16">
        <v>386.08921316544843</v>
      </c>
      <c r="T78" s="16">
        <v>403.9326403148857</v>
      </c>
      <c r="U78" s="16">
        <v>402.47385277209037</v>
      </c>
      <c r="V78" s="16">
        <v>401.96736076842336</v>
      </c>
      <c r="W78" s="16">
        <v>379.94289400640002</v>
      </c>
      <c r="X78" s="16">
        <v>381.71962690880008</v>
      </c>
      <c r="Y78" s="16">
        <v>401.35289110400004</v>
      </c>
      <c r="Z78" s="16">
        <v>351.97302632799995</v>
      </c>
      <c r="AA78" s="16">
        <v>353.3588710624</v>
      </c>
      <c r="AB78" s="16">
        <v>372.56202565120009</v>
      </c>
      <c r="AC78" s="16">
        <v>380.41566972484713</v>
      </c>
      <c r="AD78" s="16">
        <v>413.43718523066929</v>
      </c>
      <c r="AE78" s="16">
        <v>409.5077919157888</v>
      </c>
      <c r="AF78" s="16">
        <v>371.44549117182407</v>
      </c>
      <c r="AG78" s="16">
        <v>404.22007331306247</v>
      </c>
      <c r="AH78" s="16">
        <v>408.51819724381278</v>
      </c>
      <c r="AI78" s="16">
        <v>431.82186025965422</v>
      </c>
      <c r="AJ78" s="16">
        <v>455.77922710046619</v>
      </c>
      <c r="AK78" s="16">
        <v>432.40627007368806</v>
      </c>
      <c r="AL78" s="16">
        <v>418.71234892799322</v>
      </c>
      <c r="AM78" s="16">
        <v>476.02459170932525</v>
      </c>
      <c r="AN78" s="16">
        <v>517.72039053568767</v>
      </c>
      <c r="AO78" s="16">
        <v>408.20430474231654</v>
      </c>
      <c r="AP78" s="16">
        <v>527.31915978550001</v>
      </c>
      <c r="AQ78" s="17"/>
      <c r="AR78" s="17"/>
      <c r="AS78" s="17"/>
      <c r="AT78" s="17"/>
      <c r="AU78" s="17"/>
      <c r="AV78" s="978"/>
      <c r="AW78" s="17"/>
      <c r="AX78" s="17"/>
      <c r="AY78" s="17"/>
      <c r="AZ78" s="17"/>
      <c r="BA78" s="1132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</row>
    <row r="79" spans="1:73" s="29" customFormat="1" x14ac:dyDescent="0.4">
      <c r="A79" s="35" t="s">
        <v>57</v>
      </c>
      <c r="B79" s="321" t="s">
        <v>45</v>
      </c>
      <c r="C79" s="19"/>
      <c r="D79" s="14" t="s">
        <v>16</v>
      </c>
      <c r="E79" s="13" t="s">
        <v>131</v>
      </c>
      <c r="F79" s="14"/>
      <c r="G79" s="15" t="str">
        <f t="shared" si="21"/>
        <v>Þús. tonn CO₂-íg. | kt CO₂e</v>
      </c>
      <c r="H79" s="72">
        <v>0.62943423722048131</v>
      </c>
      <c r="I79" s="72">
        <v>0.63441013664710888</v>
      </c>
      <c r="J79" s="72">
        <v>0.6418713797324751</v>
      </c>
      <c r="K79" s="72">
        <v>1.4398660686613078</v>
      </c>
      <c r="L79" s="72">
        <v>1.8532219037378401</v>
      </c>
      <c r="M79" s="72">
        <v>3.1524374656527585</v>
      </c>
      <c r="N79" s="16">
        <v>10.090640056146546</v>
      </c>
      <c r="O79" s="16">
        <v>16.136542009196635</v>
      </c>
      <c r="P79" s="16">
        <v>25.459577985176988</v>
      </c>
      <c r="Q79" s="16">
        <v>36.986739180206612</v>
      </c>
      <c r="R79" s="16">
        <v>42.96969339471142</v>
      </c>
      <c r="S79" s="16">
        <v>39.801371599174495</v>
      </c>
      <c r="T79" s="16">
        <v>44.625502235345373</v>
      </c>
      <c r="U79" s="16">
        <v>45.089736085133353</v>
      </c>
      <c r="V79" s="16">
        <v>52.144058659343614</v>
      </c>
      <c r="W79" s="16">
        <v>57.174648942645199</v>
      </c>
      <c r="X79" s="16">
        <v>66.250268649095815</v>
      </c>
      <c r="Y79" s="16">
        <v>66.915546026360261</v>
      </c>
      <c r="Z79" s="16">
        <v>65.583171157312066</v>
      </c>
      <c r="AA79" s="16">
        <v>78.795271949020886</v>
      </c>
      <c r="AB79" s="16">
        <v>106.61470091301383</v>
      </c>
      <c r="AC79" s="16">
        <v>131.32983003906716</v>
      </c>
      <c r="AD79" s="16">
        <v>136.49856009831677</v>
      </c>
      <c r="AE79" s="16">
        <v>166.65889710933112</v>
      </c>
      <c r="AF79" s="16">
        <v>164.47325731678617</v>
      </c>
      <c r="AG79" s="16">
        <v>156.81946341166957</v>
      </c>
      <c r="AH79" s="16">
        <v>173.64328427983708</v>
      </c>
      <c r="AI79" s="16">
        <v>164.58965162753336</v>
      </c>
      <c r="AJ79" s="16">
        <v>182.47701962243832</v>
      </c>
      <c r="AK79" s="16">
        <v>194.37435453854647</v>
      </c>
      <c r="AL79" s="16">
        <v>198.14512441654921</v>
      </c>
      <c r="AM79" s="16">
        <v>162.47097960142474</v>
      </c>
      <c r="AN79" s="16">
        <v>133.24025432048776</v>
      </c>
      <c r="AO79" s="16">
        <v>124.58104370836502</v>
      </c>
      <c r="AP79" s="16">
        <v>107.78462088442339</v>
      </c>
      <c r="AQ79" s="17"/>
      <c r="AR79" s="17"/>
      <c r="AS79" s="17"/>
      <c r="AT79" s="17"/>
      <c r="AU79" s="17"/>
      <c r="AV79" s="978"/>
      <c r="AW79" s="17"/>
      <c r="AX79" s="17"/>
      <c r="AY79" s="17"/>
      <c r="AZ79" s="17"/>
      <c r="BA79" s="1132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</row>
    <row r="80" spans="1:73" s="74" customFormat="1" x14ac:dyDescent="0.4">
      <c r="A80" s="35" t="s">
        <v>98</v>
      </c>
      <c r="B80" s="321" t="s">
        <v>45</v>
      </c>
      <c r="C80" s="19"/>
      <c r="D80" s="14" t="s">
        <v>23</v>
      </c>
      <c r="E80" s="13" t="s">
        <v>179</v>
      </c>
      <c r="F80" s="14"/>
      <c r="G80" s="15" t="str">
        <f t="shared" si="21"/>
        <v>Þús. tonn CO₂-íg. | kt CO₂e</v>
      </c>
      <c r="H80" s="73">
        <f>SUM(H81:H85)</f>
        <v>106.98548419316751</v>
      </c>
      <c r="I80" s="73">
        <f t="shared" ref="I80:AO80" si="22">SUM(I81:I85)</f>
        <v>101.48893414207807</v>
      </c>
      <c r="J80" s="73">
        <f t="shared" si="22"/>
        <v>93.861622838350542</v>
      </c>
      <c r="K80" s="73">
        <f t="shared" si="22"/>
        <v>89.855520973004275</v>
      </c>
      <c r="L80" s="73">
        <f t="shared" si="22"/>
        <v>87.477675897883316</v>
      </c>
      <c r="M80" s="73">
        <f t="shared" si="22"/>
        <v>86.732737889665316</v>
      </c>
      <c r="N80" s="73">
        <f t="shared" si="22"/>
        <v>97.055701090940602</v>
      </c>
      <c r="O80" s="73">
        <f t="shared" si="22"/>
        <v>94.787155698992251</v>
      </c>
      <c r="P80" s="73">
        <f t="shared" si="22"/>
        <v>98.583063660022532</v>
      </c>
      <c r="Q80" s="73">
        <f t="shared" si="22"/>
        <v>105.78879645874805</v>
      </c>
      <c r="R80" s="73">
        <f t="shared" si="22"/>
        <v>95.138713535110313</v>
      </c>
      <c r="S80" s="73">
        <f t="shared" si="22"/>
        <v>85.33660542751565</v>
      </c>
      <c r="T80" s="73">
        <f t="shared" si="22"/>
        <v>52.129219599269781</v>
      </c>
      <c r="U80" s="73">
        <f t="shared" si="22"/>
        <v>45.504560234596674</v>
      </c>
      <c r="V80" s="73">
        <f t="shared" si="22"/>
        <v>64.134270949465517</v>
      </c>
      <c r="W80" s="73">
        <f t="shared" si="22"/>
        <v>69.016008271170307</v>
      </c>
      <c r="X80" s="73">
        <f t="shared" si="22"/>
        <v>77.528998557449768</v>
      </c>
      <c r="Y80" s="73">
        <f t="shared" si="22"/>
        <v>80.402423338750637</v>
      </c>
      <c r="Z80" s="73">
        <f t="shared" si="22"/>
        <v>76.182868246008695</v>
      </c>
      <c r="AA80" s="73">
        <f t="shared" si="22"/>
        <v>40.349401335792841</v>
      </c>
      <c r="AB80" s="73">
        <f t="shared" si="22"/>
        <v>24.05160511967857</v>
      </c>
      <c r="AC80" s="73">
        <f t="shared" si="22"/>
        <v>32.470929475915433</v>
      </c>
      <c r="AD80" s="73">
        <f t="shared" si="22"/>
        <v>15.092251727236635</v>
      </c>
      <c r="AE80" s="73">
        <f t="shared" si="22"/>
        <v>12.531887935757901</v>
      </c>
      <c r="AF80" s="73">
        <f t="shared" si="22"/>
        <v>12.509451084779132</v>
      </c>
      <c r="AG80" s="73">
        <f t="shared" si="22"/>
        <v>12.052068753652168</v>
      </c>
      <c r="AH80" s="73">
        <f t="shared" si="22"/>
        <v>11.846636284274668</v>
      </c>
      <c r="AI80" s="73">
        <f t="shared" si="22"/>
        <v>12.944201574749332</v>
      </c>
      <c r="AJ80" s="73">
        <f t="shared" si="22"/>
        <v>15.294586350039467</v>
      </c>
      <c r="AK80" s="73">
        <f t="shared" si="22"/>
        <v>13.0044447800512</v>
      </c>
      <c r="AL80" s="73">
        <f t="shared" si="22"/>
        <v>13.717071740668001</v>
      </c>
      <c r="AM80" s="73">
        <f t="shared" si="22"/>
        <v>12.743559423303601</v>
      </c>
      <c r="AN80" s="73">
        <f t="shared" si="22"/>
        <v>12.2112655324398</v>
      </c>
      <c r="AO80" s="73">
        <f t="shared" si="22"/>
        <v>12.562816566130932</v>
      </c>
      <c r="AP80" s="73">
        <f>SUM(AP81:AP85)</f>
        <v>12.705634005409333</v>
      </c>
      <c r="AQ80" s="17"/>
      <c r="AR80" s="17"/>
      <c r="AS80" s="17"/>
      <c r="AT80" s="17"/>
      <c r="AU80" s="17"/>
      <c r="AV80" s="978"/>
      <c r="AW80" s="17"/>
      <c r="AX80" s="17"/>
      <c r="AY80" s="17"/>
      <c r="AZ80" s="17"/>
      <c r="BA80" s="1132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</row>
    <row r="81" spans="1:73" s="59" customFormat="1" ht="15" x14ac:dyDescent="0.35">
      <c r="A81" s="35" t="s">
        <v>53</v>
      </c>
      <c r="B81" s="321" t="s">
        <v>45</v>
      </c>
      <c r="C81" s="75"/>
      <c r="D81" s="55" t="s">
        <v>218</v>
      </c>
      <c r="E81" s="76" t="s">
        <v>190</v>
      </c>
      <c r="F81" s="55"/>
      <c r="G81" s="57" t="str">
        <f t="shared" si="21"/>
        <v>Þús. tonn CO₂-íg. | kt CO₂e</v>
      </c>
      <c r="H81" s="58">
        <v>52.256339687250005</v>
      </c>
      <c r="I81" s="58">
        <v>48.627777945875003</v>
      </c>
      <c r="J81" s="58">
        <v>45.670125973500006</v>
      </c>
      <c r="K81" s="58">
        <v>39.654677162187504</v>
      </c>
      <c r="L81" s="58">
        <v>37.353068341500006</v>
      </c>
      <c r="M81" s="58">
        <v>37.842061164624994</v>
      </c>
      <c r="N81" s="58">
        <v>41.755640560312507</v>
      </c>
      <c r="O81" s="58">
        <v>46.51906850406251</v>
      </c>
      <c r="P81" s="58">
        <v>54.358745967250002</v>
      </c>
      <c r="Q81" s="58">
        <v>61.405246905937503</v>
      </c>
      <c r="R81" s="58">
        <v>65.449830021950021</v>
      </c>
      <c r="S81" s="58">
        <v>58.659445362750006</v>
      </c>
      <c r="T81" s="58">
        <v>39.313677956750006</v>
      </c>
      <c r="U81" s="58">
        <v>32.975809699750002</v>
      </c>
      <c r="V81" s="58">
        <v>50.813966560750004</v>
      </c>
      <c r="W81" s="58">
        <v>54.981288890000009</v>
      </c>
      <c r="X81" s="58">
        <v>62.168088455000003</v>
      </c>
      <c r="Y81" s="58">
        <v>64.331651867560012</v>
      </c>
      <c r="Z81" s="58">
        <v>61.804693555000007</v>
      </c>
      <c r="AA81" s="58">
        <v>28.685283075320005</v>
      </c>
      <c r="AB81" s="58">
        <v>10.399972692080002</v>
      </c>
      <c r="AC81" s="58">
        <v>20.143580462280003</v>
      </c>
      <c r="AD81" s="77">
        <v>0.50936247647999999</v>
      </c>
      <c r="AE81" s="77">
        <v>0.55272388644000003</v>
      </c>
      <c r="AF81" s="77">
        <v>0.54749451240000002</v>
      </c>
      <c r="AG81" s="77">
        <v>0.71654013156000007</v>
      </c>
      <c r="AH81" s="77">
        <v>0.77397152472000008</v>
      </c>
      <c r="AI81" s="77">
        <v>0.90232273404000007</v>
      </c>
      <c r="AJ81" s="77">
        <v>0.90521219079999993</v>
      </c>
      <c r="AK81" s="77">
        <v>0.95699099012000011</v>
      </c>
      <c r="AL81" s="77">
        <v>0.89499845720000004</v>
      </c>
      <c r="AM81" s="77">
        <v>0.93069417912000008</v>
      </c>
      <c r="AN81" s="77">
        <v>0.93590011000000006</v>
      </c>
      <c r="AO81" s="77">
        <v>0.96926805625000012</v>
      </c>
      <c r="AP81" s="77">
        <v>0.92359119375000009</v>
      </c>
      <c r="AQ81" s="17"/>
      <c r="AR81" s="17"/>
      <c r="AS81" s="17"/>
      <c r="AT81" s="17"/>
      <c r="AU81" s="17"/>
      <c r="AV81" s="978"/>
      <c r="AW81" s="17"/>
      <c r="AX81" s="17"/>
      <c r="AY81" s="17"/>
      <c r="AZ81" s="17"/>
      <c r="BA81" s="1132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</row>
    <row r="82" spans="1:73" s="59" customFormat="1" ht="15" x14ac:dyDescent="0.35">
      <c r="A82" s="35" t="s">
        <v>54</v>
      </c>
      <c r="B82" s="321" t="s">
        <v>45</v>
      </c>
      <c r="C82" s="75"/>
      <c r="D82" s="55" t="s">
        <v>219</v>
      </c>
      <c r="E82" s="76" t="s">
        <v>191</v>
      </c>
      <c r="F82" s="55"/>
      <c r="G82" s="57" t="str">
        <f t="shared" si="21"/>
        <v>Þús. tonn CO₂-íg. | kt CO₂e</v>
      </c>
      <c r="H82" s="58">
        <v>41.70030188679246</v>
      </c>
      <c r="I82" s="58">
        <v>40.327981132075472</v>
      </c>
      <c r="J82" s="58">
        <v>36.028622641509436</v>
      </c>
      <c r="K82" s="58">
        <v>37.871999999999993</v>
      </c>
      <c r="L82" s="58">
        <v>38.247415094339615</v>
      </c>
      <c r="M82" s="58">
        <v>36.495358490566034</v>
      </c>
      <c r="N82" s="58">
        <v>42.536811320754715</v>
      </c>
      <c r="O82" s="58">
        <v>35.574018867924522</v>
      </c>
      <c r="P82" s="58">
        <v>31.03041509433962</v>
      </c>
      <c r="Q82" s="58">
        <v>31.355952830188677</v>
      </c>
      <c r="R82" s="58">
        <v>16.333707547169812</v>
      </c>
      <c r="S82" s="58">
        <v>14.297971698113207</v>
      </c>
      <c r="T82" s="58">
        <v>0.45369811320754716</v>
      </c>
      <c r="U82" s="58">
        <v>0.47860377358490569</v>
      </c>
      <c r="V82" s="58">
        <v>0.38885584464161987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58">
        <v>0</v>
      </c>
      <c r="AP82" s="58">
        <v>0</v>
      </c>
      <c r="AQ82" s="17"/>
      <c r="AR82" s="17"/>
      <c r="AS82" s="17"/>
      <c r="AT82" s="17"/>
      <c r="AU82" s="17"/>
      <c r="AV82" s="978"/>
      <c r="AW82" s="17"/>
      <c r="AX82" s="17"/>
      <c r="AY82" s="17"/>
      <c r="AZ82" s="17"/>
      <c r="BA82" s="1132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</row>
    <row r="83" spans="1:73" s="59" customFormat="1" ht="15" x14ac:dyDescent="0.35">
      <c r="A83" s="35" t="s">
        <v>213</v>
      </c>
      <c r="B83" s="321" t="s">
        <v>45</v>
      </c>
      <c r="C83" s="75"/>
      <c r="D83" s="55" t="s">
        <v>220</v>
      </c>
      <c r="E83" s="76" t="s">
        <v>225</v>
      </c>
      <c r="F83" s="55"/>
      <c r="G83" s="57" t="str">
        <f t="shared" si="21"/>
        <v>Þús. tonn CO₂-íg. | kt CO₂e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78">
        <v>0.83360000000000001</v>
      </c>
      <c r="AG83" s="78">
        <v>0.34439999999999998</v>
      </c>
      <c r="AH83" s="78">
        <v>0.60743999999999998</v>
      </c>
      <c r="AI83" s="58">
        <v>0</v>
      </c>
      <c r="AJ83" s="58">
        <v>0</v>
      </c>
      <c r="AK83" s="58">
        <v>0</v>
      </c>
      <c r="AL83" s="58">
        <v>0</v>
      </c>
      <c r="AM83" s="58">
        <v>0</v>
      </c>
      <c r="AN83" s="58">
        <v>0</v>
      </c>
      <c r="AO83" s="58">
        <v>0</v>
      </c>
      <c r="AP83" s="58">
        <v>0</v>
      </c>
      <c r="AQ83" s="17"/>
      <c r="AR83" s="17"/>
      <c r="AS83" s="17"/>
      <c r="AT83" s="17"/>
      <c r="AU83" s="17"/>
      <c r="AV83" s="978"/>
      <c r="AW83" s="17"/>
      <c r="AX83" s="17"/>
      <c r="AY83" s="17"/>
      <c r="AZ83" s="17"/>
      <c r="BA83" s="1132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</row>
    <row r="84" spans="1:73" s="59" customFormat="1" ht="15" x14ac:dyDescent="0.35">
      <c r="A84" s="35" t="s">
        <v>56</v>
      </c>
      <c r="B84" s="321" t="s">
        <v>45</v>
      </c>
      <c r="C84" s="75"/>
      <c r="D84" s="55" t="s">
        <v>221</v>
      </c>
      <c r="E84" s="76" t="s">
        <v>192</v>
      </c>
      <c r="F84" s="55"/>
      <c r="G84" s="57" t="str">
        <f t="shared" si="21"/>
        <v>Þús. tonn CO₂-íg. | kt CO₂e</v>
      </c>
      <c r="H84" s="77">
        <v>6.4234451008580464</v>
      </c>
      <c r="I84" s="77">
        <v>6.267996682730594</v>
      </c>
      <c r="J84" s="77">
        <v>6.3789675283871077</v>
      </c>
      <c r="K84" s="77">
        <v>6.6249020801417817</v>
      </c>
      <c r="L84" s="77">
        <v>6.5575006665717037</v>
      </c>
      <c r="M84" s="77">
        <v>7.0705235007912908</v>
      </c>
      <c r="N84" s="77">
        <v>7.0574117006133825</v>
      </c>
      <c r="O84" s="77">
        <v>6.9663950402502373</v>
      </c>
      <c r="P84" s="77">
        <v>7.3330595924619102</v>
      </c>
      <c r="Q84" s="77">
        <v>7.0118617052908805</v>
      </c>
      <c r="R84" s="77">
        <v>7.5553997504214934</v>
      </c>
      <c r="S84" s="77">
        <v>6.7960468217694396</v>
      </c>
      <c r="T84" s="77">
        <v>7.0642163038982329</v>
      </c>
      <c r="U84" s="77">
        <v>6.7882537346957665</v>
      </c>
      <c r="V84" s="77">
        <v>7.9004423670468995</v>
      </c>
      <c r="W84" s="77">
        <v>7.9097693297732992</v>
      </c>
      <c r="X84" s="77">
        <v>8.9010152800517659</v>
      </c>
      <c r="Y84" s="77">
        <v>8.897991245626633</v>
      </c>
      <c r="Z84" s="77">
        <v>7.5711304610556986</v>
      </c>
      <c r="AA84" s="77">
        <v>5.2764100904698328</v>
      </c>
      <c r="AB84" s="77">
        <v>5.329624569524567</v>
      </c>
      <c r="AC84" s="77">
        <v>5.5784150168204327</v>
      </c>
      <c r="AD84" s="77">
        <v>5.541324424888634</v>
      </c>
      <c r="AE84" s="77">
        <v>5.5440023853342328</v>
      </c>
      <c r="AF84" s="77">
        <v>5.7800276155981321</v>
      </c>
      <c r="AG84" s="77">
        <v>6.4245742044036671</v>
      </c>
      <c r="AH84" s="77">
        <v>6.7001179832326674</v>
      </c>
      <c r="AI84" s="77">
        <v>7.0265091056343332</v>
      </c>
      <c r="AJ84" s="77">
        <v>7.6885361748924659</v>
      </c>
      <c r="AK84" s="77">
        <v>7.1649656849561998</v>
      </c>
      <c r="AL84" s="77">
        <v>7.0109814033600006</v>
      </c>
      <c r="AM84" s="77">
        <v>6.8134676354975996</v>
      </c>
      <c r="AN84" s="77">
        <v>7.1033558155207999</v>
      </c>
      <c r="AO84" s="77">
        <v>7.775927596326266</v>
      </c>
      <c r="AP84" s="77">
        <v>8.3513151864853334</v>
      </c>
      <c r="AQ84" s="17"/>
      <c r="AR84" s="17"/>
      <c r="AS84" s="17"/>
      <c r="AT84" s="17"/>
      <c r="AU84" s="17"/>
      <c r="AV84" s="978"/>
      <c r="AW84" s="17"/>
      <c r="AX84" s="17"/>
      <c r="AY84" s="17"/>
      <c r="AZ84" s="17"/>
      <c r="BA84" s="1132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</row>
    <row r="85" spans="1:73" s="59" customFormat="1" ht="15" x14ac:dyDescent="0.35">
      <c r="A85" s="35" t="s">
        <v>58</v>
      </c>
      <c r="B85" s="321" t="s">
        <v>45</v>
      </c>
      <c r="C85" s="75"/>
      <c r="D85" s="55" t="s">
        <v>390</v>
      </c>
      <c r="E85" s="76" t="s">
        <v>389</v>
      </c>
      <c r="F85" s="55"/>
      <c r="G85" s="57" t="str">
        <f t="shared" si="21"/>
        <v>Þús. tonn CO₂-íg. | kt CO₂e</v>
      </c>
      <c r="H85" s="77">
        <v>6.6053975182669991</v>
      </c>
      <c r="I85" s="77">
        <v>6.265178381396999</v>
      </c>
      <c r="J85" s="77">
        <v>5.7839066949539992</v>
      </c>
      <c r="K85" s="77">
        <v>5.7039417306749991</v>
      </c>
      <c r="L85" s="77">
        <v>5.319691795472</v>
      </c>
      <c r="M85" s="77">
        <v>5.3247947336829995</v>
      </c>
      <c r="N85" s="77">
        <v>5.7058375092599993</v>
      </c>
      <c r="O85" s="77">
        <v>5.7276732867549995</v>
      </c>
      <c r="P85" s="77">
        <v>5.8608430059709997</v>
      </c>
      <c r="Q85" s="77">
        <v>6.015735017331</v>
      </c>
      <c r="R85" s="77">
        <v>5.7997762155690005</v>
      </c>
      <c r="S85" s="77">
        <v>5.5831415448829995</v>
      </c>
      <c r="T85" s="77">
        <v>5.2976272254139998</v>
      </c>
      <c r="U85" s="77">
        <v>5.2618930265659998</v>
      </c>
      <c r="V85" s="77">
        <v>5.0310061770269989</v>
      </c>
      <c r="W85" s="77">
        <v>6.1249500513970005</v>
      </c>
      <c r="X85" s="77">
        <v>6.4598948223980006</v>
      </c>
      <c r="Y85" s="77">
        <v>7.1727802255639999</v>
      </c>
      <c r="Z85" s="77">
        <v>6.8070442299529992</v>
      </c>
      <c r="AA85" s="77">
        <v>6.3877081700029992</v>
      </c>
      <c r="AB85" s="77">
        <v>8.3220078580740005</v>
      </c>
      <c r="AC85" s="77">
        <v>6.7489339968150004</v>
      </c>
      <c r="AD85" s="77">
        <v>9.0415648258680008</v>
      </c>
      <c r="AE85" s="77">
        <v>6.4351616639836671</v>
      </c>
      <c r="AF85" s="77">
        <v>5.3483289567809997</v>
      </c>
      <c r="AG85" s="77">
        <v>4.5665544176885007</v>
      </c>
      <c r="AH85" s="77">
        <v>3.7651067763219999</v>
      </c>
      <c r="AI85" s="77">
        <v>5.0153697350749997</v>
      </c>
      <c r="AJ85" s="77">
        <v>6.7008379843470003</v>
      </c>
      <c r="AK85" s="77">
        <v>4.8824881049749997</v>
      </c>
      <c r="AL85" s="77">
        <v>5.811091880108</v>
      </c>
      <c r="AM85" s="77">
        <v>4.9993976086860004</v>
      </c>
      <c r="AN85" s="77">
        <v>4.1720096069189987</v>
      </c>
      <c r="AO85" s="77">
        <v>3.8176209135546668</v>
      </c>
      <c r="AP85" s="77">
        <v>3.4307276251740002</v>
      </c>
      <c r="AQ85" s="17"/>
      <c r="AR85" s="17"/>
      <c r="AS85" s="17"/>
      <c r="AT85" s="17"/>
      <c r="AU85" s="17"/>
      <c r="AV85" s="978"/>
      <c r="AW85" s="17"/>
      <c r="AX85" s="17"/>
      <c r="AY85" s="17"/>
      <c r="AZ85" s="17"/>
      <c r="BA85" s="1132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</row>
    <row r="86" spans="1:73" s="33" customFormat="1" x14ac:dyDescent="0.4">
      <c r="A86" s="35" t="s">
        <v>40</v>
      </c>
      <c r="B86" s="321" t="s">
        <v>45</v>
      </c>
      <c r="C86" s="12"/>
      <c r="D86" s="43" t="s">
        <v>129</v>
      </c>
      <c r="E86" s="20"/>
      <c r="F86" s="21"/>
      <c r="G86" s="22" t="str">
        <f t="shared" si="21"/>
        <v>Þús. tonn CO₂-íg. | kt CO₂e</v>
      </c>
      <c r="H86" s="23">
        <v>902.19611290786065</v>
      </c>
      <c r="I86" s="23">
        <v>790.20257449873486</v>
      </c>
      <c r="J86" s="23">
        <v>584.17196857321983</v>
      </c>
      <c r="K86" s="23">
        <v>550.80500073538167</v>
      </c>
      <c r="L86" s="23">
        <v>520.05965467027784</v>
      </c>
      <c r="M86" s="23">
        <v>552.19303385734122</v>
      </c>
      <c r="N86" s="23">
        <v>529.30796834703131</v>
      </c>
      <c r="O86" s="23">
        <v>648.22479909484912</v>
      </c>
      <c r="P86" s="23">
        <v>784.63549349139703</v>
      </c>
      <c r="Q86" s="23">
        <v>938.53695410898194</v>
      </c>
      <c r="R86" s="23">
        <v>991.50412617704342</v>
      </c>
      <c r="S86" s="23">
        <v>990.83011150425853</v>
      </c>
      <c r="T86" s="23">
        <v>978.8027811430876</v>
      </c>
      <c r="U86" s="23">
        <v>966.63709879039391</v>
      </c>
      <c r="V86" s="23">
        <v>975.03126390342891</v>
      </c>
      <c r="W86" s="23">
        <v>950.94206738730259</v>
      </c>
      <c r="X86" s="23">
        <v>1395.0707540001961</v>
      </c>
      <c r="Y86" s="23">
        <v>1539.6521267666922</v>
      </c>
      <c r="Z86" s="23">
        <v>2050.4975579483744</v>
      </c>
      <c r="AA86" s="23">
        <v>1865.9054089584795</v>
      </c>
      <c r="AB86" s="23">
        <v>1895.1492767463642</v>
      </c>
      <c r="AC86" s="23">
        <v>1825.5269748320425</v>
      </c>
      <c r="AD86" s="23">
        <v>1893.7622381468364</v>
      </c>
      <c r="AE86" s="23">
        <v>1942.1700105357511</v>
      </c>
      <c r="AF86" s="23">
        <v>1916.983112893018</v>
      </c>
      <c r="AG86" s="23">
        <v>1965.8925666109035</v>
      </c>
      <c r="AH86" s="23">
        <v>1948.0898678364777</v>
      </c>
      <c r="AI86" s="23">
        <v>1994.9147933851318</v>
      </c>
      <c r="AJ86" s="23">
        <v>2036.0834821291546</v>
      </c>
      <c r="AK86" s="23">
        <v>1988.1429448818433</v>
      </c>
      <c r="AL86" s="23">
        <v>1959.4239032175815</v>
      </c>
      <c r="AM86" s="23">
        <v>1996.7614004927473</v>
      </c>
      <c r="AN86" s="23">
        <v>2017.3726407292802</v>
      </c>
      <c r="AO86" s="23">
        <v>1947.9978066855003</v>
      </c>
      <c r="AP86" s="23">
        <v>2008.2196872552088</v>
      </c>
      <c r="AQ86" s="17"/>
      <c r="AR86" s="17"/>
      <c r="AS86" s="17"/>
      <c r="AT86" s="17"/>
      <c r="AU86" s="17"/>
      <c r="AV86" s="978"/>
      <c r="AW86" s="17"/>
      <c r="AX86" s="17"/>
      <c r="AY86" s="17"/>
      <c r="AZ86" s="17"/>
      <c r="BA86" s="1132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</row>
    <row r="87" spans="1:73" s="1103" customFormat="1" ht="36" customHeight="1" x14ac:dyDescent="0.4">
      <c r="A87" s="1099"/>
      <c r="B87" s="1100" t="s">
        <v>45</v>
      </c>
      <c r="C87" s="1101"/>
      <c r="D87" s="1109" t="str">
        <f>$D$12</f>
        <v>Sviðsmynd byggð á aðgerðum stjórvalda</v>
      </c>
      <c r="E87" s="1109" t="str">
        <f>$E$12</f>
        <v>Government policy-based scenario</v>
      </c>
      <c r="F87" s="1109"/>
      <c r="G87" s="1109"/>
      <c r="H87" s="1102"/>
      <c r="I87" s="1103" t="s">
        <v>45</v>
      </c>
      <c r="J87" s="1104"/>
      <c r="K87" s="1105"/>
      <c r="L87" s="1106"/>
      <c r="M87" s="1104"/>
      <c r="N87" s="1104"/>
      <c r="O87" s="1104"/>
      <c r="P87" s="1104"/>
      <c r="Q87" s="1104"/>
      <c r="R87" s="1104"/>
      <c r="S87" s="1104"/>
      <c r="T87" s="1104"/>
      <c r="U87" s="1104"/>
      <c r="V87" s="1104"/>
      <c r="W87" s="1104"/>
      <c r="X87" s="1104"/>
      <c r="Y87" s="1104"/>
      <c r="Z87" s="1104"/>
      <c r="AA87" s="1104"/>
      <c r="AB87" s="1104"/>
      <c r="AC87" s="1104"/>
      <c r="AD87" s="1104"/>
      <c r="AE87" s="1104"/>
      <c r="AF87" s="1104"/>
      <c r="AG87" s="1104"/>
      <c r="AH87" s="1104"/>
      <c r="AI87" s="1104"/>
      <c r="AJ87" s="1104"/>
      <c r="AK87" s="1104"/>
      <c r="AL87" s="1104"/>
      <c r="AM87" s="1104"/>
      <c r="AN87" s="1104"/>
      <c r="AO87" s="1104"/>
      <c r="AP87" s="1107"/>
      <c r="AQ87" s="1107"/>
      <c r="AR87" s="1107"/>
      <c r="AS87" s="1107"/>
      <c r="AT87" s="1107"/>
      <c r="AU87" s="1107"/>
      <c r="AV87" s="1108"/>
      <c r="AW87" s="1107"/>
      <c r="AX87" s="1107"/>
      <c r="AY87" s="1107"/>
      <c r="AZ87" s="1107"/>
      <c r="BA87" s="1131"/>
      <c r="BB87" s="1107"/>
      <c r="BC87" s="1107"/>
      <c r="BD87" s="1107"/>
      <c r="BE87" s="1107"/>
      <c r="BF87" s="1107"/>
      <c r="BG87" s="1107"/>
      <c r="BH87" s="1107"/>
      <c r="BI87" s="1107"/>
      <c r="BJ87" s="1107"/>
      <c r="BK87" s="1107"/>
      <c r="BL87" s="1107"/>
      <c r="BM87" s="1107"/>
      <c r="BN87" s="1107"/>
      <c r="BO87" s="1107"/>
      <c r="BP87" s="1107"/>
      <c r="BQ87" s="1107"/>
      <c r="BR87" s="1107"/>
      <c r="BS87" s="1107"/>
      <c r="BT87" s="1107"/>
    </row>
    <row r="88" spans="1:73" s="29" customFormat="1" x14ac:dyDescent="0.4">
      <c r="A88" s="35" t="s">
        <v>55</v>
      </c>
      <c r="B88" s="8" t="str">
        <f t="shared" ref="B88:B96" si="23">A88&amp;" "&amp;C88</f>
        <v>2.C.3 Aluminium productionkt CO2-eq WEM</v>
      </c>
      <c r="C88" s="1036" t="s">
        <v>424</v>
      </c>
      <c r="D88" s="14" t="s">
        <v>15</v>
      </c>
      <c r="E88" s="13" t="s">
        <v>149</v>
      </c>
      <c r="F88" s="14"/>
      <c r="G88" s="15" t="str">
        <f t="shared" ref="G88:G97" si="24">$G$5</f>
        <v>Þús. tonn CO₂-íg. | kt CO₂e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331"/>
      <c r="AP88" s="1089">
        <f>AP77</f>
        <v>1360.4102725798757</v>
      </c>
      <c r="AQ88" s="73">
        <v>1345.753887924616</v>
      </c>
      <c r="AR88" s="73">
        <v>1258.6399586353109</v>
      </c>
      <c r="AS88" s="73">
        <v>1421.8987938767966</v>
      </c>
      <c r="AT88" s="73">
        <v>1427.3233084237909</v>
      </c>
      <c r="AU88" s="73">
        <v>1426.833971619704</v>
      </c>
      <c r="AV88" s="984">
        <v>1427.1803369907875</v>
      </c>
      <c r="AW88" s="73">
        <v>1427.3520137399332</v>
      </c>
      <c r="AX88" s="73">
        <v>1428.4016514079547</v>
      </c>
      <c r="AY88" s="73">
        <v>1427.698379111016</v>
      </c>
      <c r="AZ88" s="73">
        <v>1427.8715617965577</v>
      </c>
      <c r="BA88" s="1023">
        <v>1427.8715617965577</v>
      </c>
      <c r="BB88" s="73">
        <v>1432.9796980518365</v>
      </c>
      <c r="BC88" s="73">
        <v>1432.091195578188</v>
      </c>
      <c r="BD88" s="73">
        <v>1432.091195578188</v>
      </c>
      <c r="BE88" s="73">
        <v>1432.091195578188</v>
      </c>
      <c r="BF88" s="73">
        <v>1432.9796980518365</v>
      </c>
      <c r="BG88" s="73">
        <v>1432.091195578188</v>
      </c>
      <c r="BH88" s="73">
        <v>1432.091195578188</v>
      </c>
      <c r="BI88" s="73">
        <v>1432.091195578188</v>
      </c>
      <c r="BJ88" s="73">
        <v>1432.9796980518365</v>
      </c>
      <c r="BK88" s="73">
        <v>1432.091195578188</v>
      </c>
      <c r="BL88" s="73">
        <v>1432.091195578188</v>
      </c>
      <c r="BM88" s="73">
        <v>1432.091195578188</v>
      </c>
      <c r="BN88" s="73">
        <v>1432.9796980518365</v>
      </c>
      <c r="BO88" s="73">
        <v>1432.091195578188</v>
      </c>
      <c r="BP88" s="73">
        <v>1432.091195578188</v>
      </c>
      <c r="BQ88" s="73">
        <v>1432.091195578188</v>
      </c>
      <c r="BR88" s="73">
        <v>1432.9796980518365</v>
      </c>
      <c r="BS88" s="73">
        <v>1432.091195578188</v>
      </c>
      <c r="BT88" s="73">
        <v>1432.091195578188</v>
      </c>
      <c r="BU88" s="73">
        <v>1432.091195578188</v>
      </c>
    </row>
    <row r="89" spans="1:73" s="29" customFormat="1" x14ac:dyDescent="0.4">
      <c r="A89" s="35" t="s">
        <v>212</v>
      </c>
      <c r="B89" s="8" t="str">
        <f t="shared" si="23"/>
        <v>2.C.2 Ferroalloys productionkt CO2-eq WEM</v>
      </c>
      <c r="C89" s="1036" t="s">
        <v>424</v>
      </c>
      <c r="D89" s="14" t="s">
        <v>36</v>
      </c>
      <c r="E89" s="13" t="s">
        <v>150</v>
      </c>
      <c r="F89" s="14"/>
      <c r="G89" s="15" t="str">
        <f t="shared" si="24"/>
        <v>Þús. tonn CO₂-íg. | kt CO₂e</v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331"/>
      <c r="AP89" s="1089">
        <f>AP78</f>
        <v>527.31915978550001</v>
      </c>
      <c r="AQ89" s="73">
        <v>404.20042445710789</v>
      </c>
      <c r="AR89" s="73">
        <v>405.13840722861971</v>
      </c>
      <c r="AS89" s="73">
        <v>510.68929433327838</v>
      </c>
      <c r="AT89" s="73">
        <v>508.18929433327838</v>
      </c>
      <c r="AU89" s="73">
        <v>508.18929433327838</v>
      </c>
      <c r="AV89" s="984">
        <v>508.18929433327838</v>
      </c>
      <c r="AW89" s="73">
        <v>508.18929433327838</v>
      </c>
      <c r="AX89" s="73">
        <v>508.18929433327838</v>
      </c>
      <c r="AY89" s="73">
        <v>508.18929433327838</v>
      </c>
      <c r="AZ89" s="73">
        <v>508.18929433327838</v>
      </c>
      <c r="BA89" s="1023">
        <v>508.18929433327838</v>
      </c>
      <c r="BB89" s="73">
        <v>508.18929433327838</v>
      </c>
      <c r="BC89" s="73">
        <v>508.18929433327838</v>
      </c>
      <c r="BD89" s="73">
        <v>508.18929433327838</v>
      </c>
      <c r="BE89" s="73">
        <v>508.18929433327838</v>
      </c>
      <c r="BF89" s="73">
        <v>508.18929433327838</v>
      </c>
      <c r="BG89" s="73">
        <v>508.18929433327838</v>
      </c>
      <c r="BH89" s="73">
        <v>508.18929433327838</v>
      </c>
      <c r="BI89" s="73">
        <v>508.18929433327838</v>
      </c>
      <c r="BJ89" s="73">
        <v>508.18929433327838</v>
      </c>
      <c r="BK89" s="73">
        <v>508.18929433327838</v>
      </c>
      <c r="BL89" s="73">
        <v>508.18929433327838</v>
      </c>
      <c r="BM89" s="73">
        <v>508.18929433327838</v>
      </c>
      <c r="BN89" s="73">
        <v>508.18929433327838</v>
      </c>
      <c r="BO89" s="73">
        <v>508.18929433327838</v>
      </c>
      <c r="BP89" s="73">
        <v>508.18929433327838</v>
      </c>
      <c r="BQ89" s="73">
        <v>508.18929433327838</v>
      </c>
      <c r="BR89" s="73">
        <v>508.18929433327838</v>
      </c>
      <c r="BS89" s="73">
        <v>508.18929433327838</v>
      </c>
      <c r="BT89" s="73">
        <v>508.18929433327838</v>
      </c>
      <c r="BU89" s="73">
        <v>508.18929433327838</v>
      </c>
    </row>
    <row r="90" spans="1:73" s="29" customFormat="1" x14ac:dyDescent="0.4">
      <c r="A90" s="35" t="s">
        <v>57</v>
      </c>
      <c r="B90" s="8" t="str">
        <f t="shared" si="23"/>
        <v>2.F Product uses as substitutes for ODSkt CO2-eq WEM</v>
      </c>
      <c r="C90" s="1036" t="s">
        <v>424</v>
      </c>
      <c r="D90" s="14" t="s">
        <v>16</v>
      </c>
      <c r="E90" s="13" t="s">
        <v>131</v>
      </c>
      <c r="F90" s="14"/>
      <c r="G90" s="15" t="str">
        <f t="shared" si="24"/>
        <v>Þús. tonn CO₂-íg. | kt CO₂e</v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331"/>
      <c r="AP90" s="1089">
        <f>AP79</f>
        <v>107.78462088442339</v>
      </c>
      <c r="AQ90" s="73">
        <v>105.69737910683236</v>
      </c>
      <c r="AR90" s="73">
        <v>83.771566221570794</v>
      </c>
      <c r="AS90" s="73">
        <v>89.383843878747612</v>
      </c>
      <c r="AT90" s="73">
        <v>43.454767043964225</v>
      </c>
      <c r="AU90" s="73">
        <v>28.713627612543473</v>
      </c>
      <c r="AV90" s="984">
        <v>35.211814833321831</v>
      </c>
      <c r="AW90" s="73">
        <v>17.453113963590976</v>
      </c>
      <c r="AX90" s="73">
        <v>18.263043992736183</v>
      </c>
      <c r="AY90" s="73">
        <v>24.991026067282547</v>
      </c>
      <c r="AZ90" s="73">
        <v>14.601905329743783</v>
      </c>
      <c r="BA90" s="1023">
        <v>9.2835282882866768</v>
      </c>
      <c r="BB90" s="73">
        <v>9.8725776667323046</v>
      </c>
      <c r="BC90" s="73">
        <v>10.234205706362951</v>
      </c>
      <c r="BD90" s="73">
        <v>10.127518812859222</v>
      </c>
      <c r="BE90" s="73">
        <v>10.521452611648549</v>
      </c>
      <c r="BF90" s="73">
        <v>10.8473692432147</v>
      </c>
      <c r="BG90" s="73">
        <v>11.409493654569742</v>
      </c>
      <c r="BH90" s="73">
        <v>11.478479822280381</v>
      </c>
      <c r="BI90" s="73">
        <v>11.530345839062317</v>
      </c>
      <c r="BJ90" s="73">
        <v>11.57536678614872</v>
      </c>
      <c r="BK90" s="73">
        <v>11.614262967240267</v>
      </c>
      <c r="BL90" s="73">
        <v>11.746708918960588</v>
      </c>
      <c r="BM90" s="73">
        <v>12.038177719169967</v>
      </c>
      <c r="BN90" s="73">
        <v>11.775596319242796</v>
      </c>
      <c r="BO90" s="73">
        <v>11.647893396575205</v>
      </c>
      <c r="BP90" s="73">
        <v>11.630457312917018</v>
      </c>
      <c r="BQ90" s="73">
        <v>11.452013366266469</v>
      </c>
      <c r="BR90" s="73">
        <v>11.298085946625349</v>
      </c>
      <c r="BS90" s="73">
        <v>11.18852146583399</v>
      </c>
      <c r="BT90" s="73">
        <v>11.134379997072537</v>
      </c>
      <c r="BU90" s="73">
        <v>11.121265409878731</v>
      </c>
    </row>
    <row r="91" spans="1:73" s="74" customFormat="1" x14ac:dyDescent="0.4">
      <c r="A91" s="35" t="s">
        <v>98</v>
      </c>
      <c r="B91" s="8" t="str">
        <f t="shared" si="23"/>
        <v>2 IPPU OTHER kt CO2e WEM</v>
      </c>
      <c r="C91" s="1036" t="s">
        <v>424</v>
      </c>
      <c r="D91" s="14" t="s">
        <v>23</v>
      </c>
      <c r="E91" s="13" t="s">
        <v>179</v>
      </c>
      <c r="F91" s="14"/>
      <c r="G91" s="15" t="str">
        <f t="shared" si="24"/>
        <v>Þús. tonn CO₂-íg. | kt CO₂e</v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331"/>
      <c r="AP91" s="1089">
        <f>AP80</f>
        <v>12.705634005409333</v>
      </c>
      <c r="AQ91" s="73">
        <f t="shared" ref="AQ91:BU91" si="25">SUM(AQ92:AQ96)</f>
        <v>12.770203661083475</v>
      </c>
      <c r="AR91" s="73">
        <f t="shared" si="25"/>
        <v>12.777840125896727</v>
      </c>
      <c r="AS91" s="73">
        <f t="shared" si="25"/>
        <v>12.92294825972559</v>
      </c>
      <c r="AT91" s="73">
        <f t="shared" si="25"/>
        <v>13.067686236045477</v>
      </c>
      <c r="AU91" s="73">
        <f t="shared" si="25"/>
        <v>13.215487955232973</v>
      </c>
      <c r="AV91" s="984">
        <f t="shared" si="25"/>
        <v>13.365254352117557</v>
      </c>
      <c r="AW91" s="73">
        <f t="shared" si="25"/>
        <v>13.514578599628035</v>
      </c>
      <c r="AX91" s="73">
        <f t="shared" si="25"/>
        <v>13.665478128326665</v>
      </c>
      <c r="AY91" s="73">
        <f t="shared" si="25"/>
        <v>13.81477171652868</v>
      </c>
      <c r="AZ91" s="73">
        <f t="shared" si="25"/>
        <v>13.963294973847548</v>
      </c>
      <c r="BA91" s="1023">
        <f t="shared" si="25"/>
        <v>14.114732743303513</v>
      </c>
      <c r="BB91" s="73">
        <f t="shared" si="25"/>
        <v>14.264725467310679</v>
      </c>
      <c r="BC91" s="73">
        <f t="shared" si="25"/>
        <v>14.415833846083952</v>
      </c>
      <c r="BD91" s="73">
        <f t="shared" si="25"/>
        <v>14.567807232894157</v>
      </c>
      <c r="BE91" s="73">
        <f t="shared" si="25"/>
        <v>14.721535635579924</v>
      </c>
      <c r="BF91" s="73">
        <f t="shared" si="25"/>
        <v>14.869057204087458</v>
      </c>
      <c r="BG91" s="73">
        <f t="shared" si="25"/>
        <v>15.018129259013673</v>
      </c>
      <c r="BH91" s="73">
        <f t="shared" si="25"/>
        <v>15.165052116742803</v>
      </c>
      <c r="BI91" s="73">
        <f t="shared" si="25"/>
        <v>15.306110609619861</v>
      </c>
      <c r="BJ91" s="73">
        <f t="shared" si="25"/>
        <v>15.449964399768758</v>
      </c>
      <c r="BK91" s="73">
        <f t="shared" si="25"/>
        <v>15.593848758561245</v>
      </c>
      <c r="BL91" s="73">
        <f t="shared" si="25"/>
        <v>15.736363844635511</v>
      </c>
      <c r="BM91" s="73">
        <f t="shared" si="25"/>
        <v>15.876697081195195</v>
      </c>
      <c r="BN91" s="73">
        <f t="shared" si="25"/>
        <v>16.018078005530036</v>
      </c>
      <c r="BO91" s="73">
        <f t="shared" si="25"/>
        <v>16.154303398030684</v>
      </c>
      <c r="BP91" s="73">
        <f t="shared" si="25"/>
        <v>16.287149366115838</v>
      </c>
      <c r="BQ91" s="73">
        <f t="shared" si="25"/>
        <v>16.421147422149858</v>
      </c>
      <c r="BR91" s="73">
        <f t="shared" si="25"/>
        <v>16.552761940890889</v>
      </c>
      <c r="BS91" s="73">
        <f t="shared" si="25"/>
        <v>16.689503389927204</v>
      </c>
      <c r="BT91" s="73">
        <f t="shared" si="25"/>
        <v>16.835062733778788</v>
      </c>
      <c r="BU91" s="73">
        <f t="shared" si="25"/>
        <v>16.981355614752957</v>
      </c>
    </row>
    <row r="92" spans="1:73" s="59" customFormat="1" ht="15" x14ac:dyDescent="0.35">
      <c r="A92" s="35" t="s">
        <v>53</v>
      </c>
      <c r="B92" s="8" t="str">
        <f t="shared" si="23"/>
        <v>2.A Mineral Industrykt CO2-eq WEM</v>
      </c>
      <c r="C92" s="1036" t="s">
        <v>424</v>
      </c>
      <c r="D92" s="55" t="s">
        <v>218</v>
      </c>
      <c r="E92" s="76" t="s">
        <v>190</v>
      </c>
      <c r="F92" s="55"/>
      <c r="G92" s="57" t="str">
        <f t="shared" si="24"/>
        <v>Þús. tonn CO₂-íg. | kt CO₂e</v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331"/>
      <c r="AP92" s="1096">
        <f>AP81</f>
        <v>0.92359119375000009</v>
      </c>
      <c r="AQ92" s="175">
        <v>0.89930233461681208</v>
      </c>
      <c r="AR92" s="175">
        <v>0.89930233461681208</v>
      </c>
      <c r="AS92" s="175">
        <v>0.89930233461681208</v>
      </c>
      <c r="AT92" s="175">
        <v>0.89930233461681208</v>
      </c>
      <c r="AU92" s="175">
        <v>0.89930233461681208</v>
      </c>
      <c r="AV92" s="988">
        <v>0.89930233461681208</v>
      </c>
      <c r="AW92" s="175">
        <v>0.89930233461681208</v>
      </c>
      <c r="AX92" s="175">
        <v>0.89930233461681208</v>
      </c>
      <c r="AY92" s="175">
        <v>0.89930233461681208</v>
      </c>
      <c r="AZ92" s="175">
        <v>0.89930233461681208</v>
      </c>
      <c r="BA92" s="1030">
        <v>0.89930233461681208</v>
      </c>
      <c r="BB92" s="175">
        <v>0.89930233461681208</v>
      </c>
      <c r="BC92" s="175">
        <v>0.89930233461681208</v>
      </c>
      <c r="BD92" s="175">
        <v>0.89930233461681208</v>
      </c>
      <c r="BE92" s="175">
        <v>0.89930233461681208</v>
      </c>
      <c r="BF92" s="175">
        <v>0.89930233461681208</v>
      </c>
      <c r="BG92" s="175">
        <v>0.89930233461681208</v>
      </c>
      <c r="BH92" s="175">
        <v>0.89930233461681208</v>
      </c>
      <c r="BI92" s="175">
        <v>0.89930233461681208</v>
      </c>
      <c r="BJ92" s="175">
        <v>0.89930233461681208</v>
      </c>
      <c r="BK92" s="175">
        <v>0.89930233461681208</v>
      </c>
      <c r="BL92" s="175">
        <v>0.89930233461681208</v>
      </c>
      <c r="BM92" s="175">
        <v>0.89930233461681208</v>
      </c>
      <c r="BN92" s="175">
        <v>0.89930233461681208</v>
      </c>
      <c r="BO92" s="175">
        <v>0.89930233461681208</v>
      </c>
      <c r="BP92" s="175">
        <v>0.89930233461681208</v>
      </c>
      <c r="BQ92" s="175">
        <v>0.89930233461681208</v>
      </c>
      <c r="BR92" s="175">
        <v>0.89930233461681208</v>
      </c>
      <c r="BS92" s="175">
        <v>0.89930233461681208</v>
      </c>
      <c r="BT92" s="175">
        <v>0.89930233461681208</v>
      </c>
      <c r="BU92" s="175">
        <v>0.89930233461681208</v>
      </c>
    </row>
    <row r="93" spans="1:73" s="59" customFormat="1" ht="15" x14ac:dyDescent="0.35">
      <c r="A93" s="35" t="s">
        <v>54</v>
      </c>
      <c r="B93" s="8" t="str">
        <f t="shared" si="23"/>
        <v>2.B Chemical Industrykt CO2-eq WEM</v>
      </c>
      <c r="C93" s="1036" t="s">
        <v>424</v>
      </c>
      <c r="D93" s="55" t="s">
        <v>219</v>
      </c>
      <c r="E93" s="76" t="s">
        <v>191</v>
      </c>
      <c r="F93" s="55"/>
      <c r="G93" s="57" t="str">
        <f t="shared" si="24"/>
        <v>Þús. tonn CO₂-íg. | kt CO₂e</v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331"/>
      <c r="AP93" s="1089"/>
      <c r="AQ93" s="172">
        <v>0</v>
      </c>
      <c r="AR93" s="172">
        <v>0</v>
      </c>
      <c r="AS93" s="172">
        <v>0</v>
      </c>
      <c r="AT93" s="172">
        <v>0</v>
      </c>
      <c r="AU93" s="172">
        <v>0</v>
      </c>
      <c r="AV93" s="985">
        <v>0</v>
      </c>
      <c r="AW93" s="172">
        <v>0</v>
      </c>
      <c r="AX93" s="172">
        <v>0</v>
      </c>
      <c r="AY93" s="172">
        <v>0</v>
      </c>
      <c r="AZ93" s="172">
        <v>0</v>
      </c>
      <c r="BA93" s="1024">
        <v>0</v>
      </c>
      <c r="BB93" s="172">
        <v>0</v>
      </c>
      <c r="BC93" s="172">
        <v>0</v>
      </c>
      <c r="BD93" s="172">
        <v>0</v>
      </c>
      <c r="BE93" s="172">
        <v>0</v>
      </c>
      <c r="BF93" s="172">
        <v>0</v>
      </c>
      <c r="BG93" s="172">
        <v>0</v>
      </c>
      <c r="BH93" s="172">
        <v>0</v>
      </c>
      <c r="BI93" s="172">
        <v>0</v>
      </c>
      <c r="BJ93" s="172">
        <v>0</v>
      </c>
      <c r="BK93" s="172">
        <v>0</v>
      </c>
      <c r="BL93" s="172">
        <v>0</v>
      </c>
      <c r="BM93" s="172">
        <v>0</v>
      </c>
      <c r="BN93" s="172">
        <v>0</v>
      </c>
      <c r="BO93" s="172">
        <v>0</v>
      </c>
      <c r="BP93" s="172">
        <v>0</v>
      </c>
      <c r="BQ93" s="172">
        <v>0</v>
      </c>
      <c r="BR93" s="172">
        <v>0</v>
      </c>
      <c r="BS93" s="172">
        <v>0</v>
      </c>
      <c r="BT93" s="172">
        <v>0</v>
      </c>
      <c r="BU93" s="172">
        <v>0</v>
      </c>
    </row>
    <row r="94" spans="1:73" s="59" customFormat="1" ht="15" x14ac:dyDescent="0.35">
      <c r="A94" s="35" t="s">
        <v>213</v>
      </c>
      <c r="B94" s="8" t="str">
        <f t="shared" si="23"/>
        <v>2.C.1 Iron and Steel productionkt CO2-eq WEM</v>
      </c>
      <c r="C94" s="1036" t="s">
        <v>424</v>
      </c>
      <c r="D94" s="55" t="s">
        <v>220</v>
      </c>
      <c r="E94" s="76" t="s">
        <v>225</v>
      </c>
      <c r="F94" s="55"/>
      <c r="G94" s="57" t="str">
        <f t="shared" si="24"/>
        <v>Þús. tonn CO₂-íg. | kt CO₂e</v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331"/>
      <c r="AP94" s="1089"/>
      <c r="AQ94" s="172">
        <v>0</v>
      </c>
      <c r="AR94" s="172">
        <v>0</v>
      </c>
      <c r="AS94" s="172">
        <v>0</v>
      </c>
      <c r="AT94" s="172">
        <v>0</v>
      </c>
      <c r="AU94" s="172">
        <v>0</v>
      </c>
      <c r="AV94" s="985">
        <v>0</v>
      </c>
      <c r="AW94" s="172">
        <v>0</v>
      </c>
      <c r="AX94" s="172">
        <v>0</v>
      </c>
      <c r="AY94" s="172">
        <v>0</v>
      </c>
      <c r="AZ94" s="172">
        <v>0</v>
      </c>
      <c r="BA94" s="1024">
        <v>0</v>
      </c>
      <c r="BB94" s="172">
        <v>0</v>
      </c>
      <c r="BC94" s="172">
        <v>0</v>
      </c>
      <c r="BD94" s="172">
        <v>0</v>
      </c>
      <c r="BE94" s="172">
        <v>0</v>
      </c>
      <c r="BF94" s="172">
        <v>0</v>
      </c>
      <c r="BG94" s="172">
        <v>0</v>
      </c>
      <c r="BH94" s="172">
        <v>0</v>
      </c>
      <c r="BI94" s="172">
        <v>0</v>
      </c>
      <c r="BJ94" s="172">
        <v>0</v>
      </c>
      <c r="BK94" s="172">
        <v>0</v>
      </c>
      <c r="BL94" s="172">
        <v>0</v>
      </c>
      <c r="BM94" s="172">
        <v>0</v>
      </c>
      <c r="BN94" s="172">
        <v>0</v>
      </c>
      <c r="BO94" s="172">
        <v>0</v>
      </c>
      <c r="BP94" s="172">
        <v>0</v>
      </c>
      <c r="BQ94" s="172">
        <v>0</v>
      </c>
      <c r="BR94" s="172">
        <v>0</v>
      </c>
      <c r="BS94" s="172">
        <v>0</v>
      </c>
      <c r="BT94" s="172">
        <v>0</v>
      </c>
      <c r="BU94" s="172">
        <v>0</v>
      </c>
    </row>
    <row r="95" spans="1:73" s="59" customFormat="1" ht="15" x14ac:dyDescent="0.35">
      <c r="A95" s="35" t="s">
        <v>56</v>
      </c>
      <c r="B95" s="8" t="str">
        <f t="shared" si="23"/>
        <v>2.D non-energy products from fuels and solvent usekt CO2-eq WEM</v>
      </c>
      <c r="C95" s="1036" t="s">
        <v>424</v>
      </c>
      <c r="D95" s="55" t="s">
        <v>221</v>
      </c>
      <c r="E95" s="76" t="s">
        <v>192</v>
      </c>
      <c r="F95" s="55"/>
      <c r="G95" s="57" t="str">
        <f t="shared" si="24"/>
        <v>Þús. tonn CO₂-íg. | kt CO₂e</v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331"/>
      <c r="AP95" s="1096">
        <f>AP84</f>
        <v>8.3513151864853334</v>
      </c>
      <c r="AQ95" s="174">
        <v>7.2458423265002239</v>
      </c>
      <c r="AR95" s="174">
        <v>7.3700254278749799</v>
      </c>
      <c r="AS95" s="174">
        <v>7.493880255861141</v>
      </c>
      <c r="AT95" s="174">
        <v>7.6176962558120209</v>
      </c>
      <c r="AU95" s="174">
        <v>7.7419252448648344</v>
      </c>
      <c r="AV95" s="989">
        <v>7.8664189705213481</v>
      </c>
      <c r="AW95" s="174">
        <v>7.9908668084999412</v>
      </c>
      <c r="AX95" s="174">
        <v>8.1155405550470032</v>
      </c>
      <c r="AY95" s="174">
        <v>8.2400307508821964</v>
      </c>
      <c r="AZ95" s="174">
        <v>8.3644362310041203</v>
      </c>
      <c r="BA95" s="1026">
        <v>8.4892405809424485</v>
      </c>
      <c r="BB95" s="174">
        <v>8.6138719696329815</v>
      </c>
      <c r="BC95" s="174">
        <v>8.7386727897498595</v>
      </c>
      <c r="BD95" s="174">
        <v>8.8636042132579913</v>
      </c>
      <c r="BE95" s="174">
        <v>8.9886380015861747</v>
      </c>
      <c r="BF95" s="174">
        <v>9.1128952292100571</v>
      </c>
      <c r="BG95" s="174">
        <v>9.2373924846879518</v>
      </c>
      <c r="BH95" s="174">
        <v>9.361625003562148</v>
      </c>
      <c r="BI95" s="174">
        <v>9.4851162599457464</v>
      </c>
      <c r="BJ95" s="174">
        <v>9.6089993265029765</v>
      </c>
      <c r="BK95" s="174">
        <v>9.7329141614525874</v>
      </c>
      <c r="BL95" s="174">
        <v>9.8566701544400104</v>
      </c>
      <c r="BM95" s="174">
        <v>9.9801649406449897</v>
      </c>
      <c r="BN95" s="174">
        <v>10.103867986311663</v>
      </c>
      <c r="BO95" s="174">
        <v>10.226907425558231</v>
      </c>
      <c r="BP95" s="174">
        <v>10.349523286238718</v>
      </c>
      <c r="BQ95" s="174">
        <v>10.472312108167062</v>
      </c>
      <c r="BR95" s="174">
        <v>10.594815014563268</v>
      </c>
      <c r="BS95" s="174">
        <v>10.718009765950715</v>
      </c>
      <c r="BT95" s="174">
        <v>10.842379947858802</v>
      </c>
      <c r="BU95" s="174">
        <v>10.966887792800916</v>
      </c>
    </row>
    <row r="96" spans="1:73" s="59" customFormat="1" ht="15" x14ac:dyDescent="0.35">
      <c r="A96" s="35" t="s">
        <v>58</v>
      </c>
      <c r="B96" s="8" t="str">
        <f t="shared" si="23"/>
        <v>2.G Other product manufacture and usekt CO2-eq WEM</v>
      </c>
      <c r="C96" s="1036" t="s">
        <v>424</v>
      </c>
      <c r="D96" s="55" t="s">
        <v>390</v>
      </c>
      <c r="E96" s="76" t="s">
        <v>389</v>
      </c>
      <c r="F96" s="55"/>
      <c r="G96" s="57" t="str">
        <f t="shared" si="24"/>
        <v>Þús. tonn CO₂-íg. | kt CO₂e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331"/>
      <c r="AP96" s="1096">
        <f>AP85</f>
        <v>3.4307276251740002</v>
      </c>
      <c r="AQ96" s="174">
        <v>4.6250589999664387</v>
      </c>
      <c r="AR96" s="174">
        <v>4.508512363404936</v>
      </c>
      <c r="AS96" s="174">
        <v>4.529765669247638</v>
      </c>
      <c r="AT96" s="174">
        <v>4.5506876456166427</v>
      </c>
      <c r="AU96" s="174">
        <v>4.5742603757513267</v>
      </c>
      <c r="AV96" s="989">
        <v>4.5995330469793965</v>
      </c>
      <c r="AW96" s="174">
        <v>4.6244094565112794</v>
      </c>
      <c r="AX96" s="174">
        <v>4.6506352386628498</v>
      </c>
      <c r="AY96" s="174">
        <v>4.6754386310296727</v>
      </c>
      <c r="AZ96" s="174">
        <v>4.6995564082266146</v>
      </c>
      <c r="BA96" s="1026">
        <v>4.7261898277442542</v>
      </c>
      <c r="BB96" s="174">
        <v>4.751551163060884</v>
      </c>
      <c r="BC96" s="174">
        <v>4.7778587217172799</v>
      </c>
      <c r="BD96" s="174">
        <v>4.8049006850193559</v>
      </c>
      <c r="BE96" s="174">
        <v>4.8335952993769364</v>
      </c>
      <c r="BF96" s="174">
        <v>4.8568596402605877</v>
      </c>
      <c r="BG96" s="174">
        <v>4.881434439708908</v>
      </c>
      <c r="BH96" s="174">
        <v>4.904124778563844</v>
      </c>
      <c r="BI96" s="174">
        <v>4.9216920150573031</v>
      </c>
      <c r="BJ96" s="174">
        <v>4.9416627386489704</v>
      </c>
      <c r="BK96" s="174">
        <v>4.961632262491845</v>
      </c>
      <c r="BL96" s="174">
        <v>4.9803913555786874</v>
      </c>
      <c r="BM96" s="174">
        <v>4.9972298059333919</v>
      </c>
      <c r="BN96" s="174">
        <v>5.0149076846015586</v>
      </c>
      <c r="BO96" s="174">
        <v>5.0280936378556405</v>
      </c>
      <c r="BP96" s="174">
        <v>5.0383237452603078</v>
      </c>
      <c r="BQ96" s="174">
        <v>5.0495329793659849</v>
      </c>
      <c r="BR96" s="174">
        <v>5.0586445917108076</v>
      </c>
      <c r="BS96" s="174">
        <v>5.0721912893596759</v>
      </c>
      <c r="BT96" s="174">
        <v>5.0933804513031715</v>
      </c>
      <c r="BU96" s="174">
        <v>5.1151654873352284</v>
      </c>
    </row>
    <row r="97" spans="1:73" s="33" customFormat="1" x14ac:dyDescent="0.4">
      <c r="A97" s="35" t="s">
        <v>40</v>
      </c>
      <c r="B97" s="8" t="str">
        <f t="shared" ref="B97" si="26">A97&amp;" "&amp;C97</f>
        <v>2. Industrial processes and product usekt CO2-eq WEM</v>
      </c>
      <c r="C97" s="1036" t="s">
        <v>424</v>
      </c>
      <c r="D97" s="43" t="s">
        <v>129</v>
      </c>
      <c r="E97" s="20"/>
      <c r="F97" s="21"/>
      <c r="G97" s="22" t="str">
        <f t="shared" si="24"/>
        <v>Þús. tonn CO₂-íg. | kt CO₂e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31"/>
      <c r="AP97" s="1090">
        <f>AP86</f>
        <v>2008.2196872552088</v>
      </c>
      <c r="AQ97" s="170">
        <v>1868.4218951496398</v>
      </c>
      <c r="AR97" s="170">
        <v>1760.3277722113978</v>
      </c>
      <c r="AS97" s="170">
        <v>2034.8948803485482</v>
      </c>
      <c r="AT97" s="170">
        <v>1992.0350560370789</v>
      </c>
      <c r="AU97" s="170">
        <v>1976.9523815207588</v>
      </c>
      <c r="AV97" s="984">
        <v>1983.9467005095053</v>
      </c>
      <c r="AW97" s="170">
        <v>1966.5090006364308</v>
      </c>
      <c r="AX97" s="170">
        <v>1968.5194678622956</v>
      </c>
      <c r="AY97" s="170">
        <v>1974.6934712281056</v>
      </c>
      <c r="AZ97" s="170">
        <v>1964.6260564334277</v>
      </c>
      <c r="BA97" s="984">
        <v>1959.4591171614263</v>
      </c>
      <c r="BB97" s="170">
        <v>1965.3062955191579</v>
      </c>
      <c r="BC97" s="170">
        <v>1964.9305294639134</v>
      </c>
      <c r="BD97" s="170">
        <v>1964.97581595722</v>
      </c>
      <c r="BE97" s="170">
        <v>1965.5234781586948</v>
      </c>
      <c r="BF97" s="170">
        <v>1966.8854188324171</v>
      </c>
      <c r="BG97" s="170">
        <v>1966.70811282505</v>
      </c>
      <c r="BH97" s="170">
        <v>1966.9240218504895</v>
      </c>
      <c r="BI97" s="170">
        <v>1967.1169463601486</v>
      </c>
      <c r="BJ97" s="170">
        <v>1968.1943235710323</v>
      </c>
      <c r="BK97" s="170">
        <v>1967.4886016372677</v>
      </c>
      <c r="BL97" s="170">
        <v>1967.7635626750625</v>
      </c>
      <c r="BM97" s="170">
        <v>1968.1953647118314</v>
      </c>
      <c r="BN97" s="170">
        <v>1968.9626667098878</v>
      </c>
      <c r="BO97" s="170">
        <v>1968.0826867060723</v>
      </c>
      <c r="BP97" s="170">
        <v>1968.1980965904995</v>
      </c>
      <c r="BQ97" s="170">
        <v>1968.1536506998827</v>
      </c>
      <c r="BR97" s="170">
        <v>1969.0198402726312</v>
      </c>
      <c r="BS97" s="170">
        <v>1968.1585147672274</v>
      </c>
      <c r="BT97" s="170">
        <v>1968.2499326423176</v>
      </c>
      <c r="BU97" s="170">
        <v>1968.3831109360981</v>
      </c>
    </row>
    <row r="98" spans="1:73" s="278" customFormat="1" ht="42.6" customHeight="1" x14ac:dyDescent="0.75">
      <c r="A98" s="267"/>
      <c r="B98" s="267"/>
      <c r="C98" s="267"/>
      <c r="D98" s="268" t="s">
        <v>232</v>
      </c>
      <c r="E98" s="269"/>
      <c r="F98" s="270"/>
      <c r="G98" s="276"/>
      <c r="H98" s="81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  <c r="AA98" s="277"/>
      <c r="AB98" s="277"/>
      <c r="AC98" s="277"/>
      <c r="AD98" s="277"/>
      <c r="AE98" s="277"/>
      <c r="AF98" s="277"/>
      <c r="AG98" s="277"/>
      <c r="AH98" s="277"/>
      <c r="AI98" s="277"/>
      <c r="AJ98" s="277"/>
      <c r="AK98" s="277"/>
      <c r="AL98" s="277"/>
      <c r="AM98" s="277"/>
      <c r="AN98" s="277"/>
      <c r="AO98" s="277"/>
      <c r="AV98" s="991"/>
      <c r="BA98" s="1136"/>
    </row>
    <row r="99" spans="1:73" s="299" customFormat="1" ht="37.200000000000003" customHeight="1" x14ac:dyDescent="0.4">
      <c r="A99" s="297"/>
      <c r="B99" s="297"/>
      <c r="C99" s="297"/>
      <c r="D99" s="236"/>
      <c r="E99" s="178"/>
      <c r="F99" s="178"/>
      <c r="G99" s="80"/>
      <c r="H99" s="237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/>
      <c r="AJ99" s="298"/>
      <c r="AK99" s="298"/>
      <c r="AL99" s="298"/>
      <c r="AM99" s="298"/>
      <c r="AN99" s="298"/>
      <c r="AO99" s="298"/>
      <c r="AP99" s="298"/>
      <c r="AQ99" s="298"/>
      <c r="AR99" s="298"/>
      <c r="AS99" s="298"/>
      <c r="AT99" s="298"/>
      <c r="AU99" s="298"/>
      <c r="AV99" s="992"/>
      <c r="AW99" s="298"/>
      <c r="AX99" s="298"/>
      <c r="AY99" s="298"/>
      <c r="AZ99" s="298"/>
      <c r="BA99" s="992"/>
      <c r="BB99" s="298"/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/>
      <c r="BQ99" s="298"/>
      <c r="BR99" s="298"/>
      <c r="BS99" s="298"/>
      <c r="BT99" s="298"/>
      <c r="BU99" s="298"/>
    </row>
    <row r="100" spans="1:73" s="7" customFormat="1" ht="24" customHeight="1" x14ac:dyDescent="0.4">
      <c r="A100" s="3"/>
      <c r="B100" s="321" t="s">
        <v>45</v>
      </c>
      <c r="C100" s="4"/>
      <c r="D100" s="82" t="str">
        <f>$D$4</f>
        <v>Söguleg losun</v>
      </c>
      <c r="E100" s="82" t="s">
        <v>360</v>
      </c>
      <c r="F100" s="82"/>
      <c r="G100" s="82"/>
      <c r="H100" s="6"/>
      <c r="I100" s="7" t="s">
        <v>45</v>
      </c>
      <c r="J100" s="8"/>
      <c r="K100" s="9"/>
      <c r="L100" s="10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11"/>
      <c r="AS100" s="11"/>
      <c r="AT100" s="11"/>
      <c r="AU100" s="11"/>
      <c r="AV100" s="977"/>
      <c r="AW100" s="11"/>
      <c r="AX100" s="11"/>
      <c r="AY100" s="11"/>
      <c r="AZ100" s="11"/>
      <c r="BA100" s="113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</row>
    <row r="101" spans="1:73" s="29" customFormat="1" x14ac:dyDescent="0.4">
      <c r="A101" s="35" t="s">
        <v>59</v>
      </c>
      <c r="B101" s="321" t="s">
        <v>45</v>
      </c>
      <c r="C101" s="19"/>
      <c r="D101" s="14" t="s">
        <v>17</v>
      </c>
      <c r="E101" s="13" t="s">
        <v>176</v>
      </c>
      <c r="F101" s="14"/>
      <c r="G101" s="15" t="str">
        <f t="shared" ref="G101:G108" si="27">$G$5</f>
        <v>Þús. tonn CO₂-íg. | kt CO₂e</v>
      </c>
      <c r="H101" s="16">
        <v>340.21062321046276</v>
      </c>
      <c r="I101" s="16">
        <v>329.84012206790891</v>
      </c>
      <c r="J101" s="16">
        <v>316.79026633681087</v>
      </c>
      <c r="K101" s="16">
        <v>316.43602698274168</v>
      </c>
      <c r="L101" s="16">
        <v>318.10693799025654</v>
      </c>
      <c r="M101" s="16">
        <v>304.76592000916486</v>
      </c>
      <c r="N101" s="16">
        <v>308.70072284552242</v>
      </c>
      <c r="O101" s="16">
        <v>310.45470085015353</v>
      </c>
      <c r="P101" s="16">
        <v>317.61891641515973</v>
      </c>
      <c r="Q101" s="16">
        <v>313.86000302750716</v>
      </c>
      <c r="R101" s="16">
        <v>301.86970867519489</v>
      </c>
      <c r="S101" s="16">
        <v>302.51465204071883</v>
      </c>
      <c r="T101" s="16">
        <v>296.29603021944854</v>
      </c>
      <c r="U101" s="16">
        <v>291.90027594767957</v>
      </c>
      <c r="V101" s="16">
        <v>287.01753862941518</v>
      </c>
      <c r="W101" s="16">
        <v>289.09635516417899</v>
      </c>
      <c r="X101" s="16">
        <v>295.74983027590594</v>
      </c>
      <c r="Y101" s="16">
        <v>301.40888529166801</v>
      </c>
      <c r="Z101" s="16">
        <v>305.00789764075608</v>
      </c>
      <c r="AA101" s="16">
        <v>310.69393472272668</v>
      </c>
      <c r="AB101" s="16">
        <v>310.67361374527155</v>
      </c>
      <c r="AC101" s="16">
        <v>309.7448116980255</v>
      </c>
      <c r="AD101" s="16">
        <v>303.00401687822438</v>
      </c>
      <c r="AE101" s="16">
        <v>297.60262794740527</v>
      </c>
      <c r="AF101" s="16">
        <v>315.28994779984311</v>
      </c>
      <c r="AG101" s="16">
        <v>318.84683120818983</v>
      </c>
      <c r="AH101" s="16">
        <v>321.38202560656578</v>
      </c>
      <c r="AI101" s="16">
        <v>314.99073485987992</v>
      </c>
      <c r="AJ101" s="16">
        <v>306.66411140956745</v>
      </c>
      <c r="AK101" s="16">
        <v>298.08470179558856</v>
      </c>
      <c r="AL101" s="16">
        <v>293.23908428417161</v>
      </c>
      <c r="AM101" s="16">
        <v>292.24412101346076</v>
      </c>
      <c r="AN101" s="16">
        <v>288.46071399180187</v>
      </c>
      <c r="AO101" s="16">
        <v>282.25773718888536</v>
      </c>
      <c r="AP101" s="16">
        <v>276.92184895476237</v>
      </c>
      <c r="AQ101" s="17"/>
      <c r="AR101" s="17"/>
      <c r="AS101" s="17"/>
      <c r="AT101" s="17"/>
      <c r="AU101" s="17"/>
      <c r="AV101" s="978"/>
      <c r="AW101" s="17"/>
      <c r="AX101" s="17"/>
      <c r="AY101" s="17"/>
      <c r="AZ101" s="17"/>
      <c r="BA101" s="1132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</row>
    <row r="102" spans="1:73" s="29" customFormat="1" x14ac:dyDescent="0.4">
      <c r="A102" s="35" t="s">
        <v>60</v>
      </c>
      <c r="B102" s="321" t="s">
        <v>45</v>
      </c>
      <c r="C102" s="19"/>
      <c r="D102" s="14" t="s">
        <v>18</v>
      </c>
      <c r="E102" s="13" t="s">
        <v>177</v>
      </c>
      <c r="F102" s="14"/>
      <c r="G102" s="15" t="str">
        <f t="shared" si="27"/>
        <v>Þús. tonn CO₂-íg. | kt CO₂e</v>
      </c>
      <c r="H102" s="16">
        <v>99.31953098841845</v>
      </c>
      <c r="I102" s="16">
        <v>96.251185998896489</v>
      </c>
      <c r="J102" s="16">
        <v>90.29987164134144</v>
      </c>
      <c r="K102" s="16">
        <v>90.329240624516103</v>
      </c>
      <c r="L102" s="16">
        <v>90.014655521001913</v>
      </c>
      <c r="M102" s="16">
        <v>87.582804935478237</v>
      </c>
      <c r="N102" s="16">
        <v>89.009598228573793</v>
      </c>
      <c r="O102" s="16">
        <v>88.770985518067647</v>
      </c>
      <c r="P102" s="16">
        <v>91.020756411825005</v>
      </c>
      <c r="Q102" s="16">
        <v>88.556738280001539</v>
      </c>
      <c r="R102" s="16">
        <v>86.950913675874176</v>
      </c>
      <c r="S102" s="16">
        <v>87.926012121221845</v>
      </c>
      <c r="T102" s="16">
        <v>85.20078878573473</v>
      </c>
      <c r="U102" s="16">
        <v>82.869155377592392</v>
      </c>
      <c r="V102" s="16">
        <v>81.788602467980581</v>
      </c>
      <c r="W102" s="16">
        <v>82.392481139600491</v>
      </c>
      <c r="X102" s="16">
        <v>87.167148915889427</v>
      </c>
      <c r="Y102" s="16">
        <v>89.363649352916696</v>
      </c>
      <c r="Z102" s="16">
        <v>89.732147425829226</v>
      </c>
      <c r="AA102" s="16">
        <v>90.364999403127371</v>
      </c>
      <c r="AB102" s="16">
        <v>87.851805937014745</v>
      </c>
      <c r="AC102" s="16">
        <v>88.437625314336358</v>
      </c>
      <c r="AD102" s="16">
        <v>83.531309758810181</v>
      </c>
      <c r="AE102" s="16">
        <v>82.966798221182728</v>
      </c>
      <c r="AF102" s="16">
        <v>87.864809103398244</v>
      </c>
      <c r="AG102" s="16">
        <v>90.092947102208655</v>
      </c>
      <c r="AH102" s="16">
        <v>89.800066774257118</v>
      </c>
      <c r="AI102" s="16">
        <v>88.418233942029161</v>
      </c>
      <c r="AJ102" s="16">
        <v>84.845625859648138</v>
      </c>
      <c r="AK102" s="16">
        <v>82.997933826237016</v>
      </c>
      <c r="AL102" s="16">
        <v>81.614581142578544</v>
      </c>
      <c r="AM102" s="16">
        <v>82.380803906442878</v>
      </c>
      <c r="AN102" s="16">
        <v>83.077811276053168</v>
      </c>
      <c r="AO102" s="16">
        <v>79.32898842155879</v>
      </c>
      <c r="AP102" s="16">
        <v>77.790913401656695</v>
      </c>
      <c r="AQ102" s="17"/>
      <c r="AR102" s="17"/>
      <c r="AS102" s="17"/>
      <c r="AT102" s="17"/>
      <c r="AU102" s="17"/>
      <c r="AV102" s="978"/>
      <c r="AW102" s="17"/>
      <c r="AX102" s="17"/>
      <c r="AY102" s="17"/>
      <c r="AZ102" s="17"/>
      <c r="BA102" s="1132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</row>
    <row r="103" spans="1:73" s="29" customFormat="1" x14ac:dyDescent="0.4">
      <c r="A103" s="35" t="s">
        <v>61</v>
      </c>
      <c r="B103" s="321" t="s">
        <v>45</v>
      </c>
      <c r="C103" s="19"/>
      <c r="D103" s="14" t="s">
        <v>19</v>
      </c>
      <c r="E103" s="13" t="s">
        <v>178</v>
      </c>
      <c r="F103" s="14"/>
      <c r="G103" s="15" t="str">
        <f t="shared" si="27"/>
        <v>Þús. tonn CO₂-íg. | kt CO₂e</v>
      </c>
      <c r="H103" s="16">
        <v>272.73217367997108</v>
      </c>
      <c r="I103" s="16">
        <v>276.96090969908551</v>
      </c>
      <c r="J103" s="16">
        <v>272.67970624814905</v>
      </c>
      <c r="K103" s="16">
        <v>278.33042604362845</v>
      </c>
      <c r="L103" s="16">
        <v>285.99123137561691</v>
      </c>
      <c r="M103" s="16">
        <v>283.98885385303362</v>
      </c>
      <c r="N103" s="16">
        <v>293.20023283605383</v>
      </c>
      <c r="O103" s="16">
        <v>292.59956534313091</v>
      </c>
      <c r="P103" s="16">
        <v>298.39993126484853</v>
      </c>
      <c r="Q103" s="16">
        <v>303.84780811163074</v>
      </c>
      <c r="R103" s="16">
        <v>303.41183115402549</v>
      </c>
      <c r="S103" s="16">
        <v>302.83366799399079</v>
      </c>
      <c r="T103" s="16">
        <v>296.99567684118847</v>
      </c>
      <c r="U103" s="16">
        <v>295.23629241947941</v>
      </c>
      <c r="V103" s="16">
        <v>299.40308232465537</v>
      </c>
      <c r="W103" s="16">
        <v>301.89676069902202</v>
      </c>
      <c r="X103" s="16">
        <v>318.17202647627505</v>
      </c>
      <c r="Y103" s="16">
        <v>328.13462157724956</v>
      </c>
      <c r="Z103" s="16">
        <v>336.97699269089435</v>
      </c>
      <c r="AA103" s="16">
        <v>318.96944016248591</v>
      </c>
      <c r="AB103" s="16">
        <v>311.16616142351131</v>
      </c>
      <c r="AC103" s="16">
        <v>308.66967709544701</v>
      </c>
      <c r="AD103" s="16">
        <v>314.49212919552951</v>
      </c>
      <c r="AE103" s="16">
        <v>311.72955687912537</v>
      </c>
      <c r="AF103" s="16">
        <v>328.85343196195623</v>
      </c>
      <c r="AG103" s="16">
        <v>313.71657824064454</v>
      </c>
      <c r="AH103" s="16">
        <v>308.76298051471997</v>
      </c>
      <c r="AI103" s="16">
        <v>319.41894425621365</v>
      </c>
      <c r="AJ103" s="16">
        <v>309.4473666101498</v>
      </c>
      <c r="AK103" s="16">
        <v>301.73094829564462</v>
      </c>
      <c r="AL103" s="16">
        <v>305.44270632449366</v>
      </c>
      <c r="AM103" s="16">
        <v>309.84892177163869</v>
      </c>
      <c r="AN103" s="16">
        <v>304.59250950679706</v>
      </c>
      <c r="AO103" s="16">
        <v>290.57427856053653</v>
      </c>
      <c r="AP103" s="16">
        <v>301.35196713268823</v>
      </c>
      <c r="AQ103" s="17"/>
      <c r="AR103" s="17"/>
      <c r="AS103" s="17"/>
      <c r="AT103" s="17"/>
      <c r="AU103" s="17"/>
      <c r="AV103" s="978"/>
      <c r="AW103" s="17"/>
      <c r="AX103" s="17"/>
      <c r="AY103" s="17"/>
      <c r="AZ103" s="17"/>
      <c r="BA103" s="1132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</row>
    <row r="104" spans="1:73" s="29" customFormat="1" x14ac:dyDescent="0.4">
      <c r="A104" s="35" t="s">
        <v>99</v>
      </c>
      <c r="B104" s="321" t="s">
        <v>45</v>
      </c>
      <c r="C104" s="19"/>
      <c r="D104" s="14" t="s">
        <v>233</v>
      </c>
      <c r="E104" s="13" t="s">
        <v>234</v>
      </c>
      <c r="F104" s="14"/>
      <c r="G104" s="15" t="str">
        <f t="shared" si="27"/>
        <v>Þús. tonn CO₂-íg. | kt CO₂e</v>
      </c>
      <c r="H104" s="83">
        <f>SUM(H105:H107)</f>
        <v>2.3099999999999999E-2</v>
      </c>
      <c r="I104" s="83">
        <f t="shared" ref="I104:AO104" si="28">SUM(I105:I107)</f>
        <v>9.2492400000000006E-3</v>
      </c>
      <c r="J104" s="84">
        <f t="shared" si="28"/>
        <v>3.2451320000000006E-2</v>
      </c>
      <c r="K104" s="84">
        <f t="shared" si="28"/>
        <v>2.2004839999999998E-2</v>
      </c>
      <c r="L104" s="83">
        <f t="shared" si="28"/>
        <v>8.7999999999999988E-3</v>
      </c>
      <c r="M104" s="72">
        <f t="shared" si="28"/>
        <v>2.4369458069135801</v>
      </c>
      <c r="N104" s="72">
        <f t="shared" si="28"/>
        <v>2.6508298965432116</v>
      </c>
      <c r="O104" s="72">
        <f t="shared" si="28"/>
        <v>2.5593616019753092</v>
      </c>
      <c r="P104" s="72">
        <f t="shared" si="28"/>
        <v>2.5464230488888897</v>
      </c>
      <c r="Q104" s="72">
        <f t="shared" si="28"/>
        <v>2.7616834585185188</v>
      </c>
      <c r="R104" s="72">
        <f t="shared" si="28"/>
        <v>2.7621307511111111</v>
      </c>
      <c r="S104" s="72">
        <f t="shared" si="28"/>
        <v>2.6959684128395072</v>
      </c>
      <c r="T104" s="72">
        <f t="shared" si="28"/>
        <v>2.4154087303703711</v>
      </c>
      <c r="U104" s="72">
        <f t="shared" si="28"/>
        <v>4.6716002340740737</v>
      </c>
      <c r="V104" s="72">
        <f t="shared" si="28"/>
        <v>4.779621988641976</v>
      </c>
      <c r="W104" s="72">
        <f t="shared" si="28"/>
        <v>4.5326526558024689</v>
      </c>
      <c r="X104" s="72">
        <f t="shared" si="28"/>
        <v>4.4245318740740744</v>
      </c>
      <c r="Y104" s="72">
        <f t="shared" si="28"/>
        <v>4.0608959424240698</v>
      </c>
      <c r="Z104" s="72">
        <f t="shared" si="28"/>
        <v>7.018974987308642</v>
      </c>
      <c r="AA104" s="72">
        <f t="shared" si="28"/>
        <v>5.7231211653054324</v>
      </c>
      <c r="AB104" s="72">
        <f t="shared" si="28"/>
        <v>3.92474002307282</v>
      </c>
      <c r="AC104" s="72">
        <f t="shared" si="28"/>
        <v>3.8608395277046625</v>
      </c>
      <c r="AD104" s="72">
        <f t="shared" si="28"/>
        <v>4.3461636798697336</v>
      </c>
      <c r="AE104" s="72">
        <f t="shared" si="28"/>
        <v>4.2496171206617328</v>
      </c>
      <c r="AF104" s="72">
        <f t="shared" si="28"/>
        <v>3.8235346704818998</v>
      </c>
      <c r="AG104" s="72">
        <f t="shared" si="28"/>
        <v>3.1911460904602396</v>
      </c>
      <c r="AH104" s="72">
        <f t="shared" si="28"/>
        <v>3.5947477408061999</v>
      </c>
      <c r="AI104" s="72">
        <f t="shared" si="28"/>
        <v>4.3042845621201256</v>
      </c>
      <c r="AJ104" s="72">
        <f t="shared" si="28"/>
        <v>4.3779642122447004</v>
      </c>
      <c r="AK104" s="72">
        <f t="shared" si="28"/>
        <v>7.7702475984696928</v>
      </c>
      <c r="AL104" s="72">
        <f t="shared" si="28"/>
        <v>6.9914440884264533</v>
      </c>
      <c r="AM104" s="72">
        <f t="shared" si="28"/>
        <v>6.8296036834116673</v>
      </c>
      <c r="AN104" s="72">
        <f t="shared" si="28"/>
        <v>6.020919970958734</v>
      </c>
      <c r="AO104" s="72">
        <f t="shared" si="28"/>
        <v>8.0763127900833513</v>
      </c>
      <c r="AP104" s="72">
        <f>SUM(AP105:AP107)</f>
        <v>5.6750943749915432</v>
      </c>
      <c r="AQ104" s="17"/>
      <c r="AR104" s="17"/>
      <c r="AS104" s="17"/>
      <c r="AT104" s="17"/>
      <c r="AU104" s="17"/>
      <c r="AV104" s="978"/>
      <c r="AW104" s="17"/>
      <c r="AX104" s="17"/>
      <c r="AY104" s="17"/>
      <c r="AZ104" s="17"/>
      <c r="BA104" s="1132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</row>
    <row r="105" spans="1:73" s="86" customFormat="1" ht="15" x14ac:dyDescent="0.35">
      <c r="A105" s="35" t="s">
        <v>62</v>
      </c>
      <c r="B105" s="322" t="s">
        <v>45</v>
      </c>
      <c r="C105" s="75"/>
      <c r="D105" s="55" t="s">
        <v>110</v>
      </c>
      <c r="E105" s="76" t="s">
        <v>136</v>
      </c>
      <c r="F105" s="55"/>
      <c r="G105" s="57" t="str">
        <f t="shared" si="27"/>
        <v>Þús. tonn CO₂-íg. | kt CO₂e</v>
      </c>
      <c r="H105" s="85">
        <v>2.3099999999999999E-2</v>
      </c>
      <c r="I105" s="85">
        <v>9.2492400000000006E-3</v>
      </c>
      <c r="J105" s="85">
        <v>3.2451320000000006E-2</v>
      </c>
      <c r="K105" s="85">
        <v>2.2004839999999998E-2</v>
      </c>
      <c r="L105" s="85">
        <v>8.7999999999999988E-3</v>
      </c>
      <c r="M105" s="85">
        <v>3.0799999999999997E-6</v>
      </c>
      <c r="N105" s="85">
        <v>1.7356020000000714E-2</v>
      </c>
      <c r="O105" s="85">
        <v>3.4708959999999997E-2</v>
      </c>
      <c r="P105" s="85">
        <v>6.1599999999999995E-6</v>
      </c>
      <c r="Q105" s="85">
        <v>1.1063800000000992E-3</v>
      </c>
      <c r="R105" s="85">
        <v>2.2065999999999995E-3</v>
      </c>
      <c r="S105" s="85">
        <v>1.11936E-3</v>
      </c>
      <c r="T105" s="85">
        <v>2.8419599999999993E-3</v>
      </c>
      <c r="U105" s="85">
        <v>2.4203065333333327</v>
      </c>
      <c r="V105" s="85">
        <v>2.6251791866666663</v>
      </c>
      <c r="W105" s="85">
        <v>2.4051975199999998</v>
      </c>
      <c r="X105" s="85">
        <v>1.73838852</v>
      </c>
      <c r="Y105" s="85">
        <v>1.0369714762512297</v>
      </c>
      <c r="Z105" s="85">
        <v>3.6735925942222227</v>
      </c>
      <c r="AA105" s="85">
        <v>3.0739770309844445</v>
      </c>
      <c r="AB105" s="85">
        <v>1.8583262646666665</v>
      </c>
      <c r="AC105" s="85">
        <v>1.9271194561666667</v>
      </c>
      <c r="AD105" s="85">
        <v>1.7916920999999999</v>
      </c>
      <c r="AE105" s="85">
        <v>1.8863734999999999</v>
      </c>
      <c r="AF105" s="85">
        <v>1.6110500266666667</v>
      </c>
      <c r="AG105" s="85">
        <v>1.3485655333333331</v>
      </c>
      <c r="AH105" s="85">
        <v>1.2491211333333334</v>
      </c>
      <c r="AI105" s="85">
        <v>1.5897757333333333</v>
      </c>
      <c r="AJ105" s="85">
        <v>1.7315657333333334</v>
      </c>
      <c r="AK105" s="85">
        <v>2.2879114133333331</v>
      </c>
      <c r="AL105" s="85">
        <v>3.5963399999999996</v>
      </c>
      <c r="AM105" s="85">
        <v>3.5400694266666668</v>
      </c>
      <c r="AN105" s="85">
        <v>2.8859085200000001</v>
      </c>
      <c r="AO105" s="85">
        <v>4.9082017233333328</v>
      </c>
      <c r="AP105" s="85">
        <v>2.5082184233333336</v>
      </c>
      <c r="AQ105" s="17"/>
      <c r="AR105" s="17"/>
      <c r="AS105" s="17"/>
      <c r="AT105" s="17"/>
      <c r="AU105" s="17"/>
      <c r="AV105" s="978"/>
      <c r="AW105" s="17"/>
      <c r="AX105" s="17"/>
      <c r="AY105" s="17"/>
      <c r="AZ105" s="17"/>
      <c r="BA105" s="1132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</row>
    <row r="106" spans="1:73" s="86" customFormat="1" ht="15" x14ac:dyDescent="0.35">
      <c r="A106" s="35" t="s">
        <v>85</v>
      </c>
      <c r="B106" s="322" t="s">
        <v>45</v>
      </c>
      <c r="C106" s="75"/>
      <c r="D106" s="55" t="s">
        <v>109</v>
      </c>
      <c r="E106" s="76" t="s">
        <v>137</v>
      </c>
      <c r="F106" s="55"/>
      <c r="G106" s="57" t="str">
        <f t="shared" si="27"/>
        <v>Þús. tonn CO₂-íg. | kt CO₂e</v>
      </c>
      <c r="H106" s="85">
        <v>0</v>
      </c>
      <c r="I106" s="85">
        <v>0</v>
      </c>
      <c r="J106" s="85">
        <v>0</v>
      </c>
      <c r="K106" s="85">
        <v>0</v>
      </c>
      <c r="L106" s="85">
        <v>0</v>
      </c>
      <c r="M106" s="85">
        <v>0</v>
      </c>
      <c r="N106" s="85">
        <v>0</v>
      </c>
      <c r="O106" s="85">
        <v>0</v>
      </c>
      <c r="P106" s="85">
        <v>0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0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0</v>
      </c>
      <c r="AC106" s="85">
        <v>0</v>
      </c>
      <c r="AD106" s="85">
        <v>0</v>
      </c>
      <c r="AE106" s="85">
        <v>0</v>
      </c>
      <c r="AF106" s="85">
        <v>6.6E-3</v>
      </c>
      <c r="AG106" s="85">
        <v>6.6E-3</v>
      </c>
      <c r="AH106" s="85">
        <v>0.3888133333333334</v>
      </c>
      <c r="AI106" s="85">
        <v>0.67158666666666655</v>
      </c>
      <c r="AJ106" s="85">
        <v>0.80886666666666673</v>
      </c>
      <c r="AK106" s="85">
        <v>3.153839333333333</v>
      </c>
      <c r="AL106" s="85">
        <v>1.574265</v>
      </c>
      <c r="AM106" s="85">
        <v>1.3679600000000001</v>
      </c>
      <c r="AN106" s="85">
        <v>1.6002799999999999</v>
      </c>
      <c r="AO106" s="85">
        <v>1.8259450000000002</v>
      </c>
      <c r="AP106" s="85">
        <v>2.0180196666666665</v>
      </c>
      <c r="AQ106" s="17"/>
      <c r="AR106" s="17"/>
      <c r="AS106" s="17"/>
      <c r="AT106" s="17"/>
      <c r="AU106" s="17"/>
      <c r="AV106" s="978"/>
      <c r="AW106" s="17"/>
      <c r="AX106" s="17"/>
      <c r="AY106" s="17"/>
      <c r="AZ106" s="17"/>
      <c r="BA106" s="1132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</row>
    <row r="107" spans="1:73" s="86" customFormat="1" ht="15" x14ac:dyDescent="0.35">
      <c r="A107" s="35" t="s">
        <v>86</v>
      </c>
      <c r="B107" s="322" t="s">
        <v>45</v>
      </c>
      <c r="C107" s="75"/>
      <c r="D107" s="55" t="s">
        <v>111</v>
      </c>
      <c r="E107" s="76" t="s">
        <v>138</v>
      </c>
      <c r="F107" s="55"/>
      <c r="G107" s="57" t="str">
        <f t="shared" si="27"/>
        <v>Þús. tonn CO₂-íg. | kt CO₂e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2.4369427269135802</v>
      </c>
      <c r="N107" s="85">
        <v>2.6334738765432109</v>
      </c>
      <c r="O107" s="85">
        <v>2.524652641975309</v>
      </c>
      <c r="P107" s="85">
        <v>2.5464168888888898</v>
      </c>
      <c r="Q107" s="85">
        <v>2.7605770785185189</v>
      </c>
      <c r="R107" s="85">
        <v>2.759924151111111</v>
      </c>
      <c r="S107" s="85">
        <v>2.694849052839507</v>
      </c>
      <c r="T107" s="85">
        <v>2.412566770370371</v>
      </c>
      <c r="U107" s="85">
        <v>2.2512937007407414</v>
      </c>
      <c r="V107" s="85">
        <v>2.1544428019753092</v>
      </c>
      <c r="W107" s="85">
        <v>2.1274551358024691</v>
      </c>
      <c r="X107" s="85">
        <v>2.6861433540740745</v>
      </c>
      <c r="Y107" s="85">
        <v>3.0239244661728399</v>
      </c>
      <c r="Z107" s="85">
        <v>3.3453823930864197</v>
      </c>
      <c r="AA107" s="85">
        <v>2.6491441343209883</v>
      </c>
      <c r="AB107" s="85">
        <v>2.0664137584061533</v>
      </c>
      <c r="AC107" s="85">
        <v>1.9337200715379959</v>
      </c>
      <c r="AD107" s="85">
        <v>2.5544715798697335</v>
      </c>
      <c r="AE107" s="85">
        <v>2.3632436206617329</v>
      </c>
      <c r="AF107" s="85">
        <v>2.2058846438152333</v>
      </c>
      <c r="AG107" s="85">
        <v>1.8359805571269066</v>
      </c>
      <c r="AH107" s="85">
        <v>1.956813274139533</v>
      </c>
      <c r="AI107" s="85">
        <v>2.0429221621201252</v>
      </c>
      <c r="AJ107" s="85">
        <v>1.8375318122447</v>
      </c>
      <c r="AK107" s="85">
        <v>2.3284968518030262</v>
      </c>
      <c r="AL107" s="85">
        <v>1.8208390884264531</v>
      </c>
      <c r="AM107" s="85">
        <v>1.9215742567450005</v>
      </c>
      <c r="AN107" s="85">
        <v>1.5347314509587344</v>
      </c>
      <c r="AO107" s="85">
        <v>1.3421660667500181</v>
      </c>
      <c r="AP107" s="85">
        <v>1.1488562849915438</v>
      </c>
      <c r="AQ107" s="17"/>
      <c r="AR107" s="17"/>
      <c r="AS107" s="17"/>
      <c r="AT107" s="17"/>
      <c r="AU107" s="17"/>
      <c r="AV107" s="978"/>
      <c r="AW107" s="17"/>
      <c r="AX107" s="17"/>
      <c r="AY107" s="17"/>
      <c r="AZ107" s="17"/>
      <c r="BA107" s="1132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</row>
    <row r="108" spans="1:73" s="33" customFormat="1" x14ac:dyDescent="0.4">
      <c r="A108" s="35" t="s">
        <v>41</v>
      </c>
      <c r="B108" s="321" t="s">
        <v>45</v>
      </c>
      <c r="C108" s="12"/>
      <c r="D108" s="43" t="s">
        <v>129</v>
      </c>
      <c r="E108" s="20"/>
      <c r="F108" s="21"/>
      <c r="G108" s="22" t="str">
        <f t="shared" si="27"/>
        <v>Þús. tonn CO₂-íg. | kt CO₂e</v>
      </c>
      <c r="H108" s="23">
        <v>712.28542787885226</v>
      </c>
      <c r="I108" s="23">
        <v>703.0614670058909</v>
      </c>
      <c r="J108" s="23">
        <v>679.80229554630125</v>
      </c>
      <c r="K108" s="23">
        <v>685.11769849088626</v>
      </c>
      <c r="L108" s="23">
        <v>694.12162488687534</v>
      </c>
      <c r="M108" s="23">
        <v>678.7745246045904</v>
      </c>
      <c r="N108" s="23">
        <v>693.56138380669324</v>
      </c>
      <c r="O108" s="23">
        <v>694.38461331332746</v>
      </c>
      <c r="P108" s="23">
        <v>709.58602714072219</v>
      </c>
      <c r="Q108" s="23">
        <v>709.026232877658</v>
      </c>
      <c r="R108" s="23">
        <v>694.99458425620571</v>
      </c>
      <c r="S108" s="23">
        <v>695.97030056877088</v>
      </c>
      <c r="T108" s="23">
        <v>680.90790457674211</v>
      </c>
      <c r="U108" s="23">
        <v>674.67732397882537</v>
      </c>
      <c r="V108" s="23">
        <v>672.98884541069299</v>
      </c>
      <c r="W108" s="23">
        <v>677.91824965860394</v>
      </c>
      <c r="X108" s="23">
        <v>705.51353754214438</v>
      </c>
      <c r="Y108" s="23">
        <v>722.96805216425832</v>
      </c>
      <c r="Z108" s="23">
        <v>738.73601274478824</v>
      </c>
      <c r="AA108" s="23">
        <v>725.75149545364548</v>
      </c>
      <c r="AB108" s="23">
        <v>713.61632112887037</v>
      </c>
      <c r="AC108" s="23">
        <v>710.71295363551349</v>
      </c>
      <c r="AD108" s="23">
        <v>705.37361951243383</v>
      </c>
      <c r="AE108" s="23">
        <v>696.54860016837506</v>
      </c>
      <c r="AF108" s="23">
        <v>735.83172353567954</v>
      </c>
      <c r="AG108" s="23">
        <v>725.84750264150341</v>
      </c>
      <c r="AH108" s="23">
        <v>723.53982063634908</v>
      </c>
      <c r="AI108" s="23">
        <v>727.13219762024289</v>
      </c>
      <c r="AJ108" s="23">
        <v>705.33506809161008</v>
      </c>
      <c r="AK108" s="23">
        <v>690.58383151593978</v>
      </c>
      <c r="AL108" s="23">
        <v>687.2878158396702</v>
      </c>
      <c r="AM108" s="23">
        <v>691.30345037495408</v>
      </c>
      <c r="AN108" s="23">
        <v>682.15195474561085</v>
      </c>
      <c r="AO108" s="23">
        <v>660.23731696106415</v>
      </c>
      <c r="AP108" s="23">
        <v>661.73982386409887</v>
      </c>
      <c r="AQ108" s="17"/>
      <c r="AR108" s="17"/>
      <c r="AS108" s="17"/>
      <c r="AT108" s="17"/>
      <c r="AU108" s="17"/>
      <c r="AV108" s="978"/>
      <c r="AW108" s="17"/>
      <c r="AX108" s="17"/>
      <c r="AY108" s="17"/>
      <c r="AZ108" s="17"/>
      <c r="BA108" s="1132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</row>
    <row r="109" spans="1:73" s="7" customFormat="1" ht="36" customHeight="1" x14ac:dyDescent="0.4">
      <c r="A109" s="3"/>
      <c r="B109" s="321" t="s">
        <v>45</v>
      </c>
      <c r="C109" s="4"/>
      <c r="D109" s="894" t="str">
        <f>$D$12</f>
        <v>Sviðsmynd byggð á aðgerðum stjórvalda</v>
      </c>
      <c r="E109" s="894" t="str">
        <f>$E$12</f>
        <v>Government policy-based scenario</v>
      </c>
      <c r="F109" s="168"/>
      <c r="G109" s="168"/>
      <c r="H109" s="6"/>
      <c r="I109" s="7" t="s">
        <v>45</v>
      </c>
      <c r="J109" s="8"/>
      <c r="K109" s="9"/>
      <c r="L109" s="10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11"/>
      <c r="AS109" s="11"/>
      <c r="AT109" s="11"/>
      <c r="AU109" s="11"/>
      <c r="AV109" s="977"/>
      <c r="AW109" s="11"/>
      <c r="AX109" s="11"/>
      <c r="AY109" s="11"/>
      <c r="AZ109" s="11"/>
      <c r="BA109" s="113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</row>
    <row r="110" spans="1:73" s="29" customFormat="1" x14ac:dyDescent="0.4">
      <c r="A110" s="35" t="s">
        <v>59</v>
      </c>
      <c r="B110" s="8" t="str">
        <f t="shared" ref="B110:B116" si="29">A110&amp;" "&amp;C110</f>
        <v>3.A Enteric fermentationkt CO2-eq WEM</v>
      </c>
      <c r="C110" s="1036" t="s">
        <v>424</v>
      </c>
      <c r="D110" s="14" t="s">
        <v>17</v>
      </c>
      <c r="E110" s="13" t="s">
        <v>176</v>
      </c>
      <c r="F110" s="14"/>
      <c r="G110" s="15" t="str">
        <f t="shared" ref="G110:G117" si="30">$G$5</f>
        <v>Þús. tonn CO₂-íg. | kt CO₂e</v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089">
        <f t="shared" ref="AP110:AP117" si="31">AP101</f>
        <v>276.92184895476237</v>
      </c>
      <c r="AQ110" s="73">
        <v>275.90629610272271</v>
      </c>
      <c r="AR110" s="73">
        <v>274.84037479174935</v>
      </c>
      <c r="AS110" s="73">
        <v>273.32961005346078</v>
      </c>
      <c r="AT110" s="73">
        <v>271.86549435713431</v>
      </c>
      <c r="AU110" s="73">
        <v>270.34222388845785</v>
      </c>
      <c r="AV110" s="984">
        <v>268.86560229274926</v>
      </c>
      <c r="AW110" s="73">
        <v>267.32982576808462</v>
      </c>
      <c r="AX110" s="73">
        <v>265.84069797126017</v>
      </c>
      <c r="AY110" s="73">
        <v>264.29241511098809</v>
      </c>
      <c r="AZ110" s="73">
        <v>262.7907808539199</v>
      </c>
      <c r="BA110" s="1023">
        <v>261.22999141789956</v>
      </c>
      <c r="BB110" s="73">
        <v>259.71585047804081</v>
      </c>
      <c r="BC110" s="73">
        <v>258.14255426002853</v>
      </c>
      <c r="BD110" s="73">
        <v>256.61590644624215</v>
      </c>
      <c r="BE110" s="73">
        <v>255.03010326909953</v>
      </c>
      <c r="BF110" s="73">
        <v>253.49094841721876</v>
      </c>
      <c r="BG110" s="73">
        <v>251.89263812879906</v>
      </c>
      <c r="BH110" s="73">
        <v>250.34097609781603</v>
      </c>
      <c r="BI110" s="73">
        <v>248.73015856743348</v>
      </c>
      <c r="BJ110" s="73">
        <v>247.16598923622749</v>
      </c>
      <c r="BK110" s="73">
        <v>245.54266435162518</v>
      </c>
      <c r="BL110" s="73">
        <v>243.96598761615357</v>
      </c>
      <c r="BM110" s="73">
        <v>242.3301552809009</v>
      </c>
      <c r="BN110" s="73">
        <v>240.74097105178731</v>
      </c>
      <c r="BO110" s="73">
        <v>239.09263118304537</v>
      </c>
      <c r="BP110" s="73">
        <v>237.4909393835091</v>
      </c>
      <c r="BQ110" s="73">
        <v>235.83009191011172</v>
      </c>
      <c r="BR110" s="73">
        <v>234.21589247418996</v>
      </c>
      <c r="BS110" s="73">
        <v>232.54253733499641</v>
      </c>
      <c r="BT110" s="73">
        <v>230.91583020601746</v>
      </c>
      <c r="BU110" s="73">
        <v>229.22996734849792</v>
      </c>
    </row>
    <row r="111" spans="1:73" s="29" customFormat="1" x14ac:dyDescent="0.4">
      <c r="A111" s="35" t="s">
        <v>60</v>
      </c>
      <c r="B111" s="8" t="str">
        <f t="shared" si="29"/>
        <v>3.B Manure managmentkt CO2-eq WEM</v>
      </c>
      <c r="C111" s="1036" t="s">
        <v>424</v>
      </c>
      <c r="D111" s="14" t="s">
        <v>18</v>
      </c>
      <c r="E111" s="13" t="s">
        <v>177</v>
      </c>
      <c r="F111" s="14"/>
      <c r="G111" s="15" t="str">
        <f t="shared" si="30"/>
        <v>Þús. tonn CO₂-íg. | kt CO₂e</v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089">
        <f t="shared" si="31"/>
        <v>77.790913401656695</v>
      </c>
      <c r="AQ111" s="73">
        <v>77.421681839461726</v>
      </c>
      <c r="AR111" s="73">
        <v>77.314254991886585</v>
      </c>
      <c r="AS111" s="73">
        <v>77.049758809398327</v>
      </c>
      <c r="AT111" s="73">
        <v>76.790321036458039</v>
      </c>
      <c r="AU111" s="73">
        <v>76.521385217959505</v>
      </c>
      <c r="AV111" s="984">
        <v>76.257504477414088</v>
      </c>
      <c r="AW111" s="73">
        <v>75.984122400779427</v>
      </c>
      <c r="AX111" s="73">
        <v>75.715792149622814</v>
      </c>
      <c r="AY111" s="73">
        <v>75.437957345170688</v>
      </c>
      <c r="AZ111" s="73">
        <v>75.165171181676541</v>
      </c>
      <c r="BA111" s="1023">
        <v>74.882877310659637</v>
      </c>
      <c r="BB111" s="73">
        <v>74.605628954448534</v>
      </c>
      <c r="BC111" s="73">
        <v>74.31886979058244</v>
      </c>
      <c r="BD111" s="73">
        <v>74.037153065505507</v>
      </c>
      <c r="BE111" s="73">
        <v>73.745922479107634</v>
      </c>
      <c r="BF111" s="73">
        <v>73.459731298548064</v>
      </c>
      <c r="BG111" s="73">
        <v>73.164023242916414</v>
      </c>
      <c r="BH111" s="73">
        <v>72.87335159716703</v>
      </c>
      <c r="BI111" s="73">
        <v>72.573160096883015</v>
      </c>
      <c r="BJ111" s="73">
        <v>72.278002042305999</v>
      </c>
      <c r="BK111" s="73">
        <v>71.973321183188403</v>
      </c>
      <c r="BL111" s="73">
        <v>71.673670832905344</v>
      </c>
      <c r="BM111" s="73">
        <v>71.36449475338253</v>
      </c>
      <c r="BN111" s="73">
        <v>71.06034626927854</v>
      </c>
      <c r="BO111" s="73">
        <v>70.746669152977958</v>
      </c>
      <c r="BP111" s="73">
        <v>70.438016738833966</v>
      </c>
      <c r="BQ111" s="73">
        <v>70.11983280821741</v>
      </c>
      <c r="BR111" s="73">
        <v>69.806670703811221</v>
      </c>
      <c r="BS111" s="73">
        <v>69.483974214707629</v>
      </c>
      <c r="BT111" s="73">
        <v>69.16629669074706</v>
      </c>
      <c r="BU111" s="73">
        <v>68.839081927656494</v>
      </c>
    </row>
    <row r="112" spans="1:73" s="29" customFormat="1" x14ac:dyDescent="0.4">
      <c r="A112" s="35" t="s">
        <v>61</v>
      </c>
      <c r="B112" s="8" t="str">
        <f t="shared" si="29"/>
        <v>3.D Agricultural soilskt CO2-eq WEM</v>
      </c>
      <c r="C112" s="1036" t="s">
        <v>424</v>
      </c>
      <c r="D112" s="14" t="s">
        <v>19</v>
      </c>
      <c r="E112" s="13" t="s">
        <v>178</v>
      </c>
      <c r="F112" s="14"/>
      <c r="G112" s="15" t="str">
        <f t="shared" si="30"/>
        <v>Þús. tonn CO₂-íg. | kt CO₂e</v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089">
        <f t="shared" si="31"/>
        <v>301.35196713268823</v>
      </c>
      <c r="AQ112" s="73">
        <v>305.45424397847171</v>
      </c>
      <c r="AR112" s="73">
        <v>301.12377035151485</v>
      </c>
      <c r="AS112" s="73">
        <v>296.86438156128429</v>
      </c>
      <c r="AT112" s="73">
        <v>292.46254351592046</v>
      </c>
      <c r="AU112" s="73">
        <v>287.25706392673186</v>
      </c>
      <c r="AV112" s="984">
        <v>282.06376519466471</v>
      </c>
      <c r="AW112" s="73">
        <v>282.15677838794755</v>
      </c>
      <c r="AX112" s="73">
        <v>282.25860912198993</v>
      </c>
      <c r="AY112" s="73">
        <v>282.34964332966285</v>
      </c>
      <c r="AZ112" s="73">
        <v>282.44662523824417</v>
      </c>
      <c r="BA112" s="1023">
        <v>282.56197799943993</v>
      </c>
      <c r="BB112" s="73">
        <v>282.66904596808399</v>
      </c>
      <c r="BC112" s="73">
        <v>282.77048824842632</v>
      </c>
      <c r="BD112" s="73">
        <v>282.8804795737143</v>
      </c>
      <c r="BE112" s="73">
        <v>282.98581996493641</v>
      </c>
      <c r="BF112" s="73">
        <v>283.09705662957094</v>
      </c>
      <c r="BG112" s="73">
        <v>283.20423587266225</v>
      </c>
      <c r="BH112" s="73">
        <v>282.71960018712821</v>
      </c>
      <c r="BI112" s="73">
        <v>282.67790474920992</v>
      </c>
      <c r="BJ112" s="73">
        <v>282.58378893454426</v>
      </c>
      <c r="BK112" s="73">
        <v>282.02419743217274</v>
      </c>
      <c r="BL112" s="73">
        <v>281.47146855763987</v>
      </c>
      <c r="BM112" s="73">
        <v>280.91131013672009</v>
      </c>
      <c r="BN112" s="73">
        <v>280.35798596505401</v>
      </c>
      <c r="BO112" s="73">
        <v>279.79730298797034</v>
      </c>
      <c r="BP112" s="73">
        <v>279.24346928724253</v>
      </c>
      <c r="BQ112" s="73">
        <v>278.68224737028021</v>
      </c>
      <c r="BR112" s="73">
        <v>278.12784868069139</v>
      </c>
      <c r="BS112" s="73">
        <v>277.56606266429606</v>
      </c>
      <c r="BT112" s="73">
        <v>277.011106579753</v>
      </c>
      <c r="BU112" s="73">
        <v>276.44876479729709</v>
      </c>
    </row>
    <row r="113" spans="1:73" s="29" customFormat="1" x14ac:dyDescent="0.4">
      <c r="A113" s="35" t="s">
        <v>99</v>
      </c>
      <c r="B113" s="8" t="str">
        <f t="shared" si="29"/>
        <v>Liming and CO2 from fertilizers kt CO2e WEM</v>
      </c>
      <c r="C113" s="1036" t="s">
        <v>424</v>
      </c>
      <c r="D113" s="14" t="s">
        <v>233</v>
      </c>
      <c r="E113" s="13" t="s">
        <v>234</v>
      </c>
      <c r="F113" s="14"/>
      <c r="G113" s="15" t="str">
        <f t="shared" si="30"/>
        <v>Þús. tonn CO₂-íg. | kt CO₂e</v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096">
        <f t="shared" si="31"/>
        <v>5.6750943749915432</v>
      </c>
      <c r="AQ113" s="72">
        <f t="shared" ref="AQ113:BU113" si="32">SUM(AQ114:AQ116)</f>
        <v>6.119933634418337</v>
      </c>
      <c r="AR113" s="72">
        <f t="shared" si="32"/>
        <v>5.9392272369937684</v>
      </c>
      <c r="AS113" s="72">
        <f t="shared" si="32"/>
        <v>5.7662631292232041</v>
      </c>
      <c r="AT113" s="72">
        <f t="shared" si="32"/>
        <v>5.6006737412660881</v>
      </c>
      <c r="AU113" s="72">
        <f t="shared" si="32"/>
        <v>5.4421075705676092</v>
      </c>
      <c r="AV113" s="993">
        <f t="shared" si="32"/>
        <v>5.290228513421134</v>
      </c>
      <c r="AW113" s="72">
        <f t="shared" si="32"/>
        <v>5.3268447769880662</v>
      </c>
      <c r="AX113" s="72">
        <f t="shared" si="32"/>
        <v>5.364418094798185</v>
      </c>
      <c r="AY113" s="72">
        <f t="shared" si="32"/>
        <v>5.4029158228221563</v>
      </c>
      <c r="AZ113" s="72">
        <f t="shared" si="32"/>
        <v>5.4423064304812758</v>
      </c>
      <c r="BA113" s="1137">
        <f t="shared" si="32"/>
        <v>5.4825594626689345</v>
      </c>
      <c r="BB113" s="72">
        <f t="shared" si="32"/>
        <v>5.5236455030675149</v>
      </c>
      <c r="BC113" s="72">
        <f t="shared" si="32"/>
        <v>5.5655361387164408</v>
      </c>
      <c r="BD113" s="72">
        <f t="shared" si="32"/>
        <v>5.6082039257888461</v>
      </c>
      <c r="BE113" s="72">
        <f t="shared" si="32"/>
        <v>5.6516223565355279</v>
      </c>
      <c r="BF113" s="72">
        <f t="shared" si="32"/>
        <v>5.6957658273563663</v>
      </c>
      <c r="BG113" s="72">
        <f t="shared" si="32"/>
        <v>5.7406096079608862</v>
      </c>
      <c r="BH113" s="72">
        <f t="shared" si="32"/>
        <v>5.7861298115806026</v>
      </c>
      <c r="BI113" s="72">
        <f t="shared" si="32"/>
        <v>5.8323033661975066</v>
      </c>
      <c r="BJ113" s="72">
        <f t="shared" si="32"/>
        <v>5.8791079867538025</v>
      </c>
      <c r="BK113" s="72">
        <f t="shared" si="32"/>
        <v>5.9265221483096076</v>
      </c>
      <c r="BL113" s="72">
        <f t="shared" si="32"/>
        <v>5.9745250601162425</v>
      </c>
      <c r="BM113" s="72">
        <f t="shared" si="32"/>
        <v>6.0230966405737245</v>
      </c>
      <c r="BN113" s="72">
        <f t="shared" si="32"/>
        <v>6.072217493042583</v>
      </c>
      <c r="BO113" s="72">
        <f t="shared" si="32"/>
        <v>6.1218688824805954</v>
      </c>
      <c r="BP113" s="72">
        <f t="shared" si="32"/>
        <v>6.1720327128764723</v>
      </c>
      <c r="BQ113" s="72">
        <f t="shared" si="32"/>
        <v>6.2226915054532634</v>
      </c>
      <c r="BR113" s="72">
        <f t="shared" si="32"/>
        <v>6.2738283776151409</v>
      </c>
      <c r="BS113" s="72">
        <f t="shared" si="32"/>
        <v>6.3254270226124278</v>
      </c>
      <c r="BT113" s="72">
        <f t="shared" si="32"/>
        <v>6.3774716899000463</v>
      </c>
      <c r="BU113" s="72">
        <f t="shared" si="32"/>
        <v>6.4299471661660705</v>
      </c>
    </row>
    <row r="114" spans="1:73" s="59" customFormat="1" ht="15" x14ac:dyDescent="0.35">
      <c r="A114" s="35" t="s">
        <v>62</v>
      </c>
      <c r="B114" s="8" t="str">
        <f t="shared" si="29"/>
        <v>3.G Limingkt CO2-eq WEM</v>
      </c>
      <c r="C114" s="1036" t="s">
        <v>424</v>
      </c>
      <c r="D114" s="55" t="s">
        <v>110</v>
      </c>
      <c r="E114" s="76" t="s">
        <v>136</v>
      </c>
      <c r="F114" s="55"/>
      <c r="G114" s="57" t="str">
        <f t="shared" si="30"/>
        <v>Þús. tonn CO₂-íg. | kt CO₂e</v>
      </c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2"/>
      <c r="Y114" s="342"/>
      <c r="Z114" s="342"/>
      <c r="AA114" s="342"/>
      <c r="AB114" s="342"/>
      <c r="AC114" s="342"/>
      <c r="AD114" s="342"/>
      <c r="AE114" s="342"/>
      <c r="AF114" s="342"/>
      <c r="AG114" s="342"/>
      <c r="AH114" s="342"/>
      <c r="AI114" s="342"/>
      <c r="AJ114" s="342"/>
      <c r="AK114" s="342"/>
      <c r="AL114" s="342"/>
      <c r="AM114" s="342"/>
      <c r="AN114" s="342"/>
      <c r="AO114" s="342"/>
      <c r="AP114" s="1096">
        <f t="shared" si="31"/>
        <v>2.5082184233333336</v>
      </c>
      <c r="AQ114" s="343">
        <v>3.0036677909248963</v>
      </c>
      <c r="AR114" s="343">
        <v>3.0683428708554263</v>
      </c>
      <c r="AS114" s="343">
        <v>3.133017950785951</v>
      </c>
      <c r="AT114" s="343">
        <v>3.1976930307164806</v>
      </c>
      <c r="AU114" s="343">
        <v>3.262368110647011</v>
      </c>
      <c r="AV114" s="989">
        <v>3.3270431905775348</v>
      </c>
      <c r="AW114" s="343">
        <v>3.3917182705080648</v>
      </c>
      <c r="AX114" s="343">
        <v>3.4563933504385895</v>
      </c>
      <c r="AY114" s="343">
        <v>3.5210684303691195</v>
      </c>
      <c r="AZ114" s="343">
        <v>3.5857435102996496</v>
      </c>
      <c r="BA114" s="1026">
        <v>3.6504185902301738</v>
      </c>
      <c r="BB114" s="343">
        <v>3.7150936701607038</v>
      </c>
      <c r="BC114" s="343">
        <v>3.779768750091228</v>
      </c>
      <c r="BD114" s="343">
        <v>3.844443830021758</v>
      </c>
      <c r="BE114" s="343">
        <v>3.9091189099522889</v>
      </c>
      <c r="BF114" s="343">
        <v>3.9737939898828123</v>
      </c>
      <c r="BG114" s="343">
        <v>4.0384690698133427</v>
      </c>
      <c r="BH114" s="343">
        <v>4.1031441497438665</v>
      </c>
      <c r="BI114" s="343">
        <v>4.1678192296743966</v>
      </c>
      <c r="BJ114" s="343">
        <v>4.2324943096049275</v>
      </c>
      <c r="BK114" s="343">
        <v>4.2971693895354512</v>
      </c>
      <c r="BL114" s="343">
        <v>4.3618444694659804</v>
      </c>
      <c r="BM114" s="343">
        <v>4.426519549396505</v>
      </c>
      <c r="BN114" s="343">
        <v>4.4911946293270351</v>
      </c>
      <c r="BO114" s="343">
        <v>4.5558697092575651</v>
      </c>
      <c r="BP114" s="343">
        <v>4.6205447891880889</v>
      </c>
      <c r="BQ114" s="343">
        <v>4.6852198691186198</v>
      </c>
      <c r="BR114" s="343">
        <v>4.7498949490491427</v>
      </c>
      <c r="BS114" s="343">
        <v>4.8145700289796736</v>
      </c>
      <c r="BT114" s="343">
        <v>4.8792451089102036</v>
      </c>
      <c r="BU114" s="343">
        <v>4.9439201888407283</v>
      </c>
    </row>
    <row r="115" spans="1:73" s="59" customFormat="1" ht="15" x14ac:dyDescent="0.35">
      <c r="A115" s="35" t="s">
        <v>85</v>
      </c>
      <c r="B115" s="8" t="str">
        <f t="shared" si="29"/>
        <v>3.H Urea applicationkt CO2-eq WEM</v>
      </c>
      <c r="C115" s="1036" t="s">
        <v>424</v>
      </c>
      <c r="D115" s="55" t="s">
        <v>109</v>
      </c>
      <c r="E115" s="76" t="s">
        <v>137</v>
      </c>
      <c r="F115" s="55"/>
      <c r="G115" s="57" t="str">
        <f t="shared" si="30"/>
        <v>Þús. tonn CO₂-íg. | kt CO₂e</v>
      </c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2"/>
      <c r="W115" s="342"/>
      <c r="X115" s="342"/>
      <c r="Y115" s="342"/>
      <c r="Z115" s="342"/>
      <c r="AA115" s="342"/>
      <c r="AB115" s="342"/>
      <c r="AC115" s="342"/>
      <c r="AD115" s="342"/>
      <c r="AE115" s="342"/>
      <c r="AF115" s="342"/>
      <c r="AG115" s="342"/>
      <c r="AH115" s="342"/>
      <c r="AI115" s="342"/>
      <c r="AJ115" s="342"/>
      <c r="AK115" s="342"/>
      <c r="AL115" s="342"/>
      <c r="AM115" s="342"/>
      <c r="AN115" s="342"/>
      <c r="AO115" s="342"/>
      <c r="AP115" s="1096">
        <f t="shared" si="31"/>
        <v>2.0180196666666665</v>
      </c>
      <c r="AQ115" s="343">
        <v>1.6772939333333334</v>
      </c>
      <c r="AR115" s="343">
        <v>1.5699471216000001</v>
      </c>
      <c r="AS115" s="343">
        <v>1.4626003098666664</v>
      </c>
      <c r="AT115" s="343">
        <v>1.3552534981333335</v>
      </c>
      <c r="AU115" s="343">
        <v>1.2479066863999999</v>
      </c>
      <c r="AV115" s="989">
        <v>1.1405598746666665</v>
      </c>
      <c r="AW115" s="343">
        <v>1.1405598746666665</v>
      </c>
      <c r="AX115" s="343">
        <v>1.1405598746666665</v>
      </c>
      <c r="AY115" s="343">
        <v>1.1405598746666665</v>
      </c>
      <c r="AZ115" s="343">
        <v>1.1405598746666665</v>
      </c>
      <c r="BA115" s="1026">
        <v>1.1405598746666665</v>
      </c>
      <c r="BB115" s="343">
        <v>1.1405598746666665</v>
      </c>
      <c r="BC115" s="343">
        <v>1.1405598746666665</v>
      </c>
      <c r="BD115" s="343">
        <v>1.1405598746666665</v>
      </c>
      <c r="BE115" s="343">
        <v>1.1405598746666665</v>
      </c>
      <c r="BF115" s="343">
        <v>1.1405598746666665</v>
      </c>
      <c r="BG115" s="343">
        <v>1.1405598746666665</v>
      </c>
      <c r="BH115" s="343">
        <v>1.1405598746666665</v>
      </c>
      <c r="BI115" s="343">
        <v>1.1405598746666665</v>
      </c>
      <c r="BJ115" s="343">
        <v>1.1405598746666665</v>
      </c>
      <c r="BK115" s="343">
        <v>1.1405598746666665</v>
      </c>
      <c r="BL115" s="343">
        <v>1.1405598746666665</v>
      </c>
      <c r="BM115" s="343">
        <v>1.1405598746666665</v>
      </c>
      <c r="BN115" s="343">
        <v>1.1405598746666665</v>
      </c>
      <c r="BO115" s="343">
        <v>1.1405598746666665</v>
      </c>
      <c r="BP115" s="343">
        <v>1.1405598746666665</v>
      </c>
      <c r="BQ115" s="343">
        <v>1.1405598746666665</v>
      </c>
      <c r="BR115" s="343">
        <v>1.1405598746666665</v>
      </c>
      <c r="BS115" s="343">
        <v>1.1405598746666665</v>
      </c>
      <c r="BT115" s="343">
        <v>1.1405598746666665</v>
      </c>
      <c r="BU115" s="343">
        <v>1.1405598746666665</v>
      </c>
    </row>
    <row r="116" spans="1:73" s="59" customFormat="1" ht="15" x14ac:dyDescent="0.35">
      <c r="A116" s="35" t="s">
        <v>86</v>
      </c>
      <c r="B116" s="8" t="str">
        <f t="shared" si="29"/>
        <v>3.I Other carbon-containing fertilizerskt CO2-eq WEM</v>
      </c>
      <c r="C116" s="1036" t="s">
        <v>424</v>
      </c>
      <c r="D116" s="55" t="s">
        <v>111</v>
      </c>
      <c r="E116" s="76" t="s">
        <v>138</v>
      </c>
      <c r="F116" s="55"/>
      <c r="G116" s="57" t="str">
        <f t="shared" si="30"/>
        <v>Þús. tonn CO₂-íg. | kt CO₂e</v>
      </c>
      <c r="H116" s="342"/>
      <c r="I116" s="342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  <c r="T116" s="342"/>
      <c r="U116" s="342"/>
      <c r="V116" s="342"/>
      <c r="W116" s="342"/>
      <c r="X116" s="342"/>
      <c r="Y116" s="342"/>
      <c r="Z116" s="342"/>
      <c r="AA116" s="342"/>
      <c r="AB116" s="342"/>
      <c r="AC116" s="342"/>
      <c r="AD116" s="342"/>
      <c r="AE116" s="342"/>
      <c r="AF116" s="342"/>
      <c r="AG116" s="342"/>
      <c r="AH116" s="342"/>
      <c r="AI116" s="342"/>
      <c r="AJ116" s="342"/>
      <c r="AK116" s="342"/>
      <c r="AL116" s="342"/>
      <c r="AM116" s="342"/>
      <c r="AN116" s="342"/>
      <c r="AO116" s="342"/>
      <c r="AP116" s="1096">
        <f t="shared" si="31"/>
        <v>1.1488562849915438</v>
      </c>
      <c r="AQ116" s="343">
        <v>1.4389719101601066</v>
      </c>
      <c r="AR116" s="343">
        <v>1.3009372445383418</v>
      </c>
      <c r="AS116" s="343">
        <v>1.1706448685705861</v>
      </c>
      <c r="AT116" s="343">
        <v>1.047727212416274</v>
      </c>
      <c r="AU116" s="343">
        <v>0.93183277352059879</v>
      </c>
      <c r="AV116" s="989">
        <v>0.82262544817693228</v>
      </c>
      <c r="AW116" s="343">
        <v>0.79456663181333476</v>
      </c>
      <c r="AX116" s="343">
        <v>0.7674648696929286</v>
      </c>
      <c r="AY116" s="343">
        <v>0.74128751778637036</v>
      </c>
      <c r="AZ116" s="343">
        <v>0.71600304551495986</v>
      </c>
      <c r="BA116" s="1026">
        <v>0.69158099777209436</v>
      </c>
      <c r="BB116" s="343">
        <v>0.66799195824014523</v>
      </c>
      <c r="BC116" s="343">
        <v>0.64520751395854636</v>
      </c>
      <c r="BD116" s="343">
        <v>0.62320022110042106</v>
      </c>
      <c r="BE116" s="343">
        <v>0.60194357191657255</v>
      </c>
      <c r="BF116" s="343">
        <v>0.58141196280688734</v>
      </c>
      <c r="BG116" s="343">
        <v>0.56158066348087621</v>
      </c>
      <c r="BH116" s="343">
        <v>0.54242578717006962</v>
      </c>
      <c r="BI116" s="343">
        <v>0.52392426185644314</v>
      </c>
      <c r="BJ116" s="343">
        <v>0.50605380248220855</v>
      </c>
      <c r="BK116" s="343">
        <v>0.48879288410748967</v>
      </c>
      <c r="BL116" s="343">
        <v>0.47212071598359512</v>
      </c>
      <c r="BM116" s="343">
        <v>0.4560172165105526</v>
      </c>
      <c r="BN116" s="343">
        <v>0.4404629890488812</v>
      </c>
      <c r="BO116" s="343">
        <v>0.42543929855636342</v>
      </c>
      <c r="BP116" s="343">
        <v>0.41092804902171676</v>
      </c>
      <c r="BQ116" s="343">
        <v>0.39691176166797659</v>
      </c>
      <c r="BR116" s="343">
        <v>0.38337355389933186</v>
      </c>
      <c r="BS116" s="343">
        <v>0.37029711896608719</v>
      </c>
      <c r="BT116" s="343">
        <v>0.35766670632317582</v>
      </c>
      <c r="BU116" s="343">
        <v>0.3454671026586752</v>
      </c>
    </row>
    <row r="117" spans="1:73" s="33" customFormat="1" x14ac:dyDescent="0.4">
      <c r="A117" s="35" t="s">
        <v>41</v>
      </c>
      <c r="B117" s="8" t="str">
        <f t="shared" ref="B117" si="33">A117&amp;" "&amp;C117</f>
        <v>3. Agriculturekt CO2-eq WEM</v>
      </c>
      <c r="C117" s="1036" t="s">
        <v>424</v>
      </c>
      <c r="D117" s="43" t="s">
        <v>129</v>
      </c>
      <c r="E117" s="20"/>
      <c r="F117" s="21"/>
      <c r="G117" s="22" t="str">
        <f t="shared" si="30"/>
        <v>Þús. tonn CO₂-íg. | kt CO₂e</v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315">
        <f>AO108</f>
        <v>660.23731696106415</v>
      </c>
      <c r="AP117" s="1090">
        <f t="shared" si="31"/>
        <v>661.73982386409887</v>
      </c>
      <c r="AQ117" s="170">
        <v>664.9021555550745</v>
      </c>
      <c r="AR117" s="170">
        <v>659.21762737214453</v>
      </c>
      <c r="AS117" s="170">
        <v>653.01001355336655</v>
      </c>
      <c r="AT117" s="170">
        <v>646.7190326507789</v>
      </c>
      <c r="AU117" s="170">
        <v>639.56278060371676</v>
      </c>
      <c r="AV117" s="984">
        <v>632.47710047824921</v>
      </c>
      <c r="AW117" s="170">
        <v>630.79757133379962</v>
      </c>
      <c r="AX117" s="170">
        <v>629.1795173376712</v>
      </c>
      <c r="AY117" s="170">
        <v>627.48293160864387</v>
      </c>
      <c r="AZ117" s="170">
        <v>625.84488370432189</v>
      </c>
      <c r="BA117" s="984">
        <v>624.1574061906681</v>
      </c>
      <c r="BB117" s="170">
        <v>622.51417090364089</v>
      </c>
      <c r="BC117" s="170">
        <v>620.7974484377537</v>
      </c>
      <c r="BD117" s="170">
        <v>619.14174301125081</v>
      </c>
      <c r="BE117" s="170">
        <v>617.4134680696792</v>
      </c>
      <c r="BF117" s="170">
        <v>615.74350217269409</v>
      </c>
      <c r="BG117" s="170">
        <v>614.00150685233859</v>
      </c>
      <c r="BH117" s="170">
        <v>611.72005769369184</v>
      </c>
      <c r="BI117" s="170">
        <v>609.81352677972393</v>
      </c>
      <c r="BJ117" s="170">
        <v>607.90688819983154</v>
      </c>
      <c r="BK117" s="170">
        <v>605.46670511529601</v>
      </c>
      <c r="BL117" s="170">
        <v>603.08565206681499</v>
      </c>
      <c r="BM117" s="170">
        <v>600.62905681157724</v>
      </c>
      <c r="BN117" s="170">
        <v>598.23152077916257</v>
      </c>
      <c r="BO117" s="170">
        <v>595.75847220647427</v>
      </c>
      <c r="BP117" s="170">
        <v>593.34445812246202</v>
      </c>
      <c r="BQ117" s="170">
        <v>590.85486359406275</v>
      </c>
      <c r="BR117" s="170">
        <v>588.4242402363077</v>
      </c>
      <c r="BS117" s="170">
        <v>585.91800123661244</v>
      </c>
      <c r="BT117" s="170">
        <v>583.47070516641759</v>
      </c>
      <c r="BU117" s="170">
        <v>580.94776123961753</v>
      </c>
    </row>
    <row r="118" spans="1:73" s="275" customFormat="1" ht="42.6" customHeight="1" x14ac:dyDescent="0.75">
      <c r="A118" s="266"/>
      <c r="B118" s="323" t="s">
        <v>45</v>
      </c>
      <c r="C118" s="267"/>
      <c r="D118" s="268" t="s">
        <v>184</v>
      </c>
      <c r="E118" s="269"/>
      <c r="F118" s="270"/>
      <c r="G118" s="271"/>
      <c r="H118" s="272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  <c r="AM118" s="274"/>
      <c r="AN118" s="274"/>
      <c r="AO118" s="274"/>
      <c r="AV118" s="991"/>
      <c r="BA118" s="1136"/>
    </row>
    <row r="119" spans="1:73" s="302" customFormat="1" ht="37.200000000000003" customHeight="1" x14ac:dyDescent="0.4">
      <c r="A119" s="300"/>
      <c r="B119" s="324"/>
      <c r="C119" s="301"/>
      <c r="D119" s="192"/>
      <c r="E119" s="179"/>
      <c r="F119" s="179"/>
      <c r="G119" s="87"/>
      <c r="H119" s="237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  <c r="AP119" s="298"/>
      <c r="AQ119" s="298"/>
      <c r="AR119" s="298"/>
      <c r="AS119" s="298"/>
      <c r="AT119" s="298"/>
      <c r="AU119" s="298"/>
      <c r="AV119" s="992"/>
      <c r="AW119" s="298"/>
      <c r="AX119" s="298"/>
      <c r="AY119" s="298"/>
      <c r="AZ119" s="298"/>
      <c r="BA119" s="992"/>
      <c r="BB119" s="298"/>
      <c r="BC119" s="298"/>
      <c r="BD119" s="298"/>
      <c r="BE119" s="298"/>
      <c r="BF119" s="298"/>
      <c r="BG119" s="298"/>
      <c r="BH119" s="298"/>
      <c r="BI119" s="298"/>
      <c r="BJ119" s="298"/>
      <c r="BK119" s="298"/>
      <c r="BL119" s="298"/>
      <c r="BM119" s="298"/>
      <c r="BN119" s="298"/>
      <c r="BO119" s="298"/>
      <c r="BP119" s="298"/>
      <c r="BQ119" s="298"/>
      <c r="BR119" s="298"/>
      <c r="BS119" s="298"/>
      <c r="BT119" s="298"/>
      <c r="BU119" s="298"/>
    </row>
    <row r="120" spans="1:73" s="7" customFormat="1" ht="24" customHeight="1" x14ac:dyDescent="0.4">
      <c r="A120" s="3"/>
      <c r="B120" s="321" t="s">
        <v>45</v>
      </c>
      <c r="C120" s="4"/>
      <c r="D120" s="82" t="str">
        <f>$D$4</f>
        <v>Söguleg losun</v>
      </c>
      <c r="E120" s="82" t="s">
        <v>360</v>
      </c>
      <c r="F120" s="82"/>
      <c r="G120" s="82"/>
      <c r="H120" s="6"/>
      <c r="I120" s="88"/>
      <c r="J120" s="89"/>
      <c r="K120" s="90"/>
      <c r="L120" s="10"/>
      <c r="M120" s="91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11"/>
      <c r="AS120" s="11"/>
      <c r="AT120" s="11"/>
      <c r="AU120" s="11"/>
      <c r="AV120" s="977"/>
      <c r="AW120" s="11"/>
      <c r="AX120" s="11"/>
      <c r="AY120" s="11"/>
      <c r="AZ120" s="11"/>
      <c r="BA120" s="113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</row>
    <row r="121" spans="1:73" s="29" customFormat="1" x14ac:dyDescent="0.4">
      <c r="A121" s="3"/>
      <c r="B121" s="44" t="s">
        <v>100</v>
      </c>
      <c r="C121" s="4" t="s">
        <v>45</v>
      </c>
      <c r="D121" s="14" t="s">
        <v>420</v>
      </c>
      <c r="E121" s="13" t="s">
        <v>421</v>
      </c>
      <c r="F121" s="14"/>
      <c r="G121" s="15" t="str">
        <f t="shared" ref="G121:G142" si="34">$G$5</f>
        <v>Þús. tonn CO₂-íg. | kt CO₂e</v>
      </c>
      <c r="H121" s="16">
        <f t="shared" ref="H121:AP121" si="35">SUM(H$122:H$125)-SUM(H$126:H$127)</f>
        <v>124.77722452522337</v>
      </c>
      <c r="I121" s="16">
        <f t="shared" si="35"/>
        <v>121.61814011466095</v>
      </c>
      <c r="J121" s="16">
        <f t="shared" si="35"/>
        <v>112.52821422088707</v>
      </c>
      <c r="K121" s="16">
        <f t="shared" si="35"/>
        <v>115.7265758757095</v>
      </c>
      <c r="L121" s="16">
        <f t="shared" si="35"/>
        <v>118.38024369247577</v>
      </c>
      <c r="M121" s="16">
        <f t="shared" si="35"/>
        <v>115.99963142813925</v>
      </c>
      <c r="N121" s="16">
        <f t="shared" si="35"/>
        <v>122.40335724672295</v>
      </c>
      <c r="O121" s="16">
        <f t="shared" si="35"/>
        <v>120.00823617740727</v>
      </c>
      <c r="P121" s="16">
        <f t="shared" si="35"/>
        <v>121.79350056304042</v>
      </c>
      <c r="Q121" s="16">
        <f t="shared" si="35"/>
        <v>126.84018153000679</v>
      </c>
      <c r="R121" s="16">
        <f t="shared" si="35"/>
        <v>125.46645158054102</v>
      </c>
      <c r="S121" s="16">
        <f t="shared" si="35"/>
        <v>124.79586910453091</v>
      </c>
      <c r="T121" s="16">
        <f t="shared" si="35"/>
        <v>116.41156113181103</v>
      </c>
      <c r="U121" s="16">
        <f t="shared" si="35"/>
        <v>114.11770227212068</v>
      </c>
      <c r="V121" s="16">
        <f t="shared" si="35"/>
        <v>111.96544388920603</v>
      </c>
      <c r="W121" s="16">
        <f t="shared" si="35"/>
        <v>110.2404278034177</v>
      </c>
      <c r="X121" s="16">
        <f t="shared" si="35"/>
        <v>125.99578973481647</v>
      </c>
      <c r="Y121" s="16">
        <f t="shared" si="35"/>
        <v>134.81352400102179</v>
      </c>
      <c r="Z121" s="16">
        <f t="shared" si="35"/>
        <v>145.99119892020232</v>
      </c>
      <c r="AA121" s="16">
        <f t="shared" si="35"/>
        <v>127.61307862434055</v>
      </c>
      <c r="AB121" s="16">
        <f t="shared" si="35"/>
        <v>119.00545225838067</v>
      </c>
      <c r="AC121" s="16">
        <f t="shared" si="35"/>
        <v>117.48404112767656</v>
      </c>
      <c r="AD121" s="16">
        <f t="shared" si="35"/>
        <v>124.50159996965112</v>
      </c>
      <c r="AE121" s="16">
        <f t="shared" si="35"/>
        <v>122.2720418581861</v>
      </c>
      <c r="AF121" s="16">
        <f t="shared" si="35"/>
        <v>139.65860861914504</v>
      </c>
      <c r="AG121" s="16">
        <f t="shared" si="35"/>
        <v>124.59453192111809</v>
      </c>
      <c r="AH121" s="16">
        <f t="shared" si="35"/>
        <v>120.69142862251431</v>
      </c>
      <c r="AI121" s="16">
        <f t="shared" si="35"/>
        <v>132.555174174016</v>
      </c>
      <c r="AJ121" s="16">
        <f t="shared" si="35"/>
        <v>123.07876068709069</v>
      </c>
      <c r="AK121" s="16">
        <f t="shared" si="35"/>
        <v>118.87965790765389</v>
      </c>
      <c r="AL121" s="16">
        <f t="shared" si="35"/>
        <v>121.97725486593421</v>
      </c>
      <c r="AM121" s="16">
        <f t="shared" si="35"/>
        <v>126.59680681327916</v>
      </c>
      <c r="AN121" s="16">
        <f t="shared" si="35"/>
        <v>119.42493540352288</v>
      </c>
      <c r="AO121" s="16">
        <f t="shared" si="35"/>
        <v>107.19605871879688</v>
      </c>
      <c r="AP121" s="16">
        <f t="shared" si="35"/>
        <v>114.9860604505522</v>
      </c>
      <c r="AQ121" s="17"/>
      <c r="AR121" s="17"/>
      <c r="AS121" s="17"/>
      <c r="AT121" s="17"/>
      <c r="AU121" s="17"/>
      <c r="AV121" s="978"/>
      <c r="AW121" s="17"/>
      <c r="AX121" s="17"/>
      <c r="AY121" s="17"/>
      <c r="AZ121" s="17"/>
      <c r="BA121" s="1132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</row>
    <row r="122" spans="1:73" s="59" customFormat="1" hidden="1" x14ac:dyDescent="0.25">
      <c r="A122" s="92" t="s">
        <v>61</v>
      </c>
      <c r="B122" s="59" t="s">
        <v>45</v>
      </c>
      <c r="C122" s="4" t="s">
        <v>45</v>
      </c>
      <c r="D122" s="62" t="s">
        <v>217</v>
      </c>
      <c r="E122" s="61"/>
      <c r="F122" s="62"/>
      <c r="G122" s="63" t="str">
        <f t="shared" si="34"/>
        <v>Þús. tonn CO₂-íg. | kt CO₂e</v>
      </c>
      <c r="H122" s="64">
        <v>272.73217367997108</v>
      </c>
      <c r="I122" s="64">
        <v>276.96090969908551</v>
      </c>
      <c r="J122" s="64">
        <v>272.67970624814905</v>
      </c>
      <c r="K122" s="64">
        <v>278.33042604362845</v>
      </c>
      <c r="L122" s="64">
        <v>285.99123137561691</v>
      </c>
      <c r="M122" s="64">
        <v>283.98885385303362</v>
      </c>
      <c r="N122" s="64">
        <v>293.20023283605383</v>
      </c>
      <c r="O122" s="64">
        <v>292.59956534313091</v>
      </c>
      <c r="P122" s="64">
        <v>298.39993126484853</v>
      </c>
      <c r="Q122" s="64">
        <v>303.84780811163074</v>
      </c>
      <c r="R122" s="64">
        <v>303.41183115402549</v>
      </c>
      <c r="S122" s="64">
        <v>302.83366799399079</v>
      </c>
      <c r="T122" s="64">
        <v>296.99567684118847</v>
      </c>
      <c r="U122" s="64">
        <v>295.23629241947941</v>
      </c>
      <c r="V122" s="64">
        <v>299.40308232465537</v>
      </c>
      <c r="W122" s="64">
        <v>301.89676069902202</v>
      </c>
      <c r="X122" s="64">
        <v>318.17202647627505</v>
      </c>
      <c r="Y122" s="64">
        <v>328.13462157724956</v>
      </c>
      <c r="Z122" s="64">
        <v>336.97699269089435</v>
      </c>
      <c r="AA122" s="64">
        <v>318.96944016248591</v>
      </c>
      <c r="AB122" s="64">
        <v>311.16616142351131</v>
      </c>
      <c r="AC122" s="64">
        <v>308.66967709544701</v>
      </c>
      <c r="AD122" s="64">
        <v>314.49212919552951</v>
      </c>
      <c r="AE122" s="64">
        <v>311.72955687912537</v>
      </c>
      <c r="AF122" s="64">
        <v>328.85343196195623</v>
      </c>
      <c r="AG122" s="64">
        <v>313.71657824064454</v>
      </c>
      <c r="AH122" s="64">
        <v>308.76298051471997</v>
      </c>
      <c r="AI122" s="64">
        <v>319.41894425621365</v>
      </c>
      <c r="AJ122" s="64">
        <v>309.4473666101498</v>
      </c>
      <c r="AK122" s="64">
        <v>301.73094829564462</v>
      </c>
      <c r="AL122" s="64">
        <v>305.44270632449366</v>
      </c>
      <c r="AM122" s="64">
        <v>309.84892177163869</v>
      </c>
      <c r="AN122" s="64">
        <v>304.59250950679706</v>
      </c>
      <c r="AO122" s="64">
        <v>290.57427856053653</v>
      </c>
      <c r="AP122" s="64">
        <v>301.35196713268823</v>
      </c>
      <c r="AQ122" s="93"/>
      <c r="AR122" s="93"/>
      <c r="AS122" s="93"/>
      <c r="AT122" s="93"/>
      <c r="AU122" s="93"/>
      <c r="AV122" s="994"/>
      <c r="AW122" s="93"/>
      <c r="AX122" s="93"/>
      <c r="AY122" s="93"/>
      <c r="AZ122" s="93"/>
      <c r="BA122" s="1028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</row>
    <row r="123" spans="1:73" s="59" customFormat="1" hidden="1" x14ac:dyDescent="0.25">
      <c r="A123" s="92" t="s">
        <v>62</v>
      </c>
      <c r="B123" s="59" t="s">
        <v>45</v>
      </c>
      <c r="C123" s="4" t="s">
        <v>45</v>
      </c>
      <c r="D123" s="62" t="s">
        <v>217</v>
      </c>
      <c r="E123" s="61"/>
      <c r="F123" s="62"/>
      <c r="G123" s="63" t="str">
        <f t="shared" si="34"/>
        <v>Þús. tonn CO₂-íg. | kt CO₂e</v>
      </c>
      <c r="H123" s="93">
        <v>2.3099999999999999E-2</v>
      </c>
      <c r="I123" s="93">
        <v>9.2492400000000006E-3</v>
      </c>
      <c r="J123" s="93">
        <v>3.2451320000000006E-2</v>
      </c>
      <c r="K123" s="93">
        <v>2.2004839999999998E-2</v>
      </c>
      <c r="L123" s="93">
        <v>8.7999999999999988E-3</v>
      </c>
      <c r="M123" s="93">
        <v>3.0799999999999997E-6</v>
      </c>
      <c r="N123" s="93">
        <v>1.7356020000000714E-2</v>
      </c>
      <c r="O123" s="93">
        <v>3.4708959999999997E-2</v>
      </c>
      <c r="P123" s="93">
        <v>6.1599999999999995E-6</v>
      </c>
      <c r="Q123" s="93">
        <v>1.1063800000000992E-3</v>
      </c>
      <c r="R123" s="93">
        <v>2.2065999999999995E-3</v>
      </c>
      <c r="S123" s="93">
        <v>1.11936E-3</v>
      </c>
      <c r="T123" s="93">
        <v>2.8419599999999993E-3</v>
      </c>
      <c r="U123" s="93">
        <v>2.4203065333333327</v>
      </c>
      <c r="V123" s="93">
        <v>2.6251791866666663</v>
      </c>
      <c r="W123" s="93">
        <v>2.4051975199999998</v>
      </c>
      <c r="X123" s="93">
        <v>1.73838852</v>
      </c>
      <c r="Y123" s="93">
        <v>1.0369714762512297</v>
      </c>
      <c r="Z123" s="93">
        <v>3.6735925942222227</v>
      </c>
      <c r="AA123" s="93">
        <v>3.0739770309844445</v>
      </c>
      <c r="AB123" s="93">
        <v>1.8583262646666665</v>
      </c>
      <c r="AC123" s="93">
        <v>1.9271194561666667</v>
      </c>
      <c r="AD123" s="93">
        <v>1.7916920999999999</v>
      </c>
      <c r="AE123" s="93">
        <v>1.8863734999999999</v>
      </c>
      <c r="AF123" s="93">
        <v>1.6110500266666667</v>
      </c>
      <c r="AG123" s="93">
        <v>1.3485655333333331</v>
      </c>
      <c r="AH123" s="93">
        <v>1.2491211333333334</v>
      </c>
      <c r="AI123" s="93">
        <v>1.5897757333333333</v>
      </c>
      <c r="AJ123" s="93">
        <v>1.7315657333333334</v>
      </c>
      <c r="AK123" s="93">
        <v>2.2879114133333331</v>
      </c>
      <c r="AL123" s="93">
        <v>3.5963399999999996</v>
      </c>
      <c r="AM123" s="93">
        <v>3.5400694266666668</v>
      </c>
      <c r="AN123" s="93">
        <v>2.8859085200000001</v>
      </c>
      <c r="AO123" s="93">
        <v>4.9082017233333328</v>
      </c>
      <c r="AP123" s="93">
        <v>2.5082184233333336</v>
      </c>
      <c r="AQ123" s="93"/>
      <c r="AR123" s="93"/>
      <c r="AS123" s="93"/>
      <c r="AT123" s="93"/>
      <c r="AU123" s="93"/>
      <c r="AV123" s="994"/>
      <c r="AW123" s="93"/>
      <c r="AX123" s="93"/>
      <c r="AY123" s="93"/>
      <c r="AZ123" s="93"/>
      <c r="BA123" s="1028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</row>
    <row r="124" spans="1:73" s="59" customFormat="1" hidden="1" x14ac:dyDescent="0.25">
      <c r="A124" s="92" t="s">
        <v>85</v>
      </c>
      <c r="B124" s="59" t="s">
        <v>45</v>
      </c>
      <c r="C124" s="4" t="s">
        <v>45</v>
      </c>
      <c r="D124" s="62" t="s">
        <v>217</v>
      </c>
      <c r="E124" s="61"/>
      <c r="F124" s="62"/>
      <c r="G124" s="63" t="str">
        <f t="shared" si="34"/>
        <v>Þús. tonn CO₂-íg. | kt CO₂e</v>
      </c>
      <c r="H124" s="93">
        <v>0</v>
      </c>
      <c r="I124" s="93">
        <v>0</v>
      </c>
      <c r="J124" s="93">
        <v>0</v>
      </c>
      <c r="K124" s="93">
        <v>0</v>
      </c>
      <c r="L124" s="93">
        <v>0</v>
      </c>
      <c r="M124" s="93">
        <v>0</v>
      </c>
      <c r="N124" s="93">
        <v>0</v>
      </c>
      <c r="O124" s="93">
        <v>0</v>
      </c>
      <c r="P124" s="93">
        <v>0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3">
        <v>0</v>
      </c>
      <c r="Y124" s="93">
        <v>0</v>
      </c>
      <c r="Z124" s="93">
        <v>0</v>
      </c>
      <c r="AA124" s="93">
        <v>0</v>
      </c>
      <c r="AB124" s="93">
        <v>0</v>
      </c>
      <c r="AC124" s="93">
        <v>0</v>
      </c>
      <c r="AD124" s="93">
        <v>0</v>
      </c>
      <c r="AE124" s="93">
        <v>0</v>
      </c>
      <c r="AF124" s="93">
        <v>6.6E-3</v>
      </c>
      <c r="AG124" s="93">
        <v>6.6E-3</v>
      </c>
      <c r="AH124" s="93">
        <v>0.3888133333333334</v>
      </c>
      <c r="AI124" s="93">
        <v>0.67158666666666655</v>
      </c>
      <c r="AJ124" s="93">
        <v>0.80886666666666673</v>
      </c>
      <c r="AK124" s="93">
        <v>3.153839333333333</v>
      </c>
      <c r="AL124" s="93">
        <v>1.574265</v>
      </c>
      <c r="AM124" s="93">
        <v>1.3679600000000001</v>
      </c>
      <c r="AN124" s="93">
        <v>1.6002799999999999</v>
      </c>
      <c r="AO124" s="93">
        <v>1.8259450000000002</v>
      </c>
      <c r="AP124" s="93">
        <v>2.0180196666666665</v>
      </c>
      <c r="AQ124" s="93"/>
      <c r="AR124" s="93"/>
      <c r="AS124" s="93"/>
      <c r="AT124" s="93"/>
      <c r="AU124" s="93"/>
      <c r="AV124" s="994"/>
      <c r="AW124" s="93"/>
      <c r="AX124" s="93"/>
      <c r="AY124" s="93"/>
      <c r="AZ124" s="93"/>
      <c r="BA124" s="1028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</row>
    <row r="125" spans="1:73" s="59" customFormat="1" hidden="1" x14ac:dyDescent="0.25">
      <c r="A125" s="92" t="s">
        <v>86</v>
      </c>
      <c r="B125" s="59" t="s">
        <v>45</v>
      </c>
      <c r="C125" s="4" t="s">
        <v>45</v>
      </c>
      <c r="D125" s="62" t="s">
        <v>217</v>
      </c>
      <c r="E125" s="61"/>
      <c r="F125" s="62"/>
      <c r="G125" s="63" t="str">
        <f t="shared" si="34"/>
        <v>Þús. tonn CO₂-íg. | kt CO₂e</v>
      </c>
      <c r="H125" s="93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2.4369427269135802</v>
      </c>
      <c r="N125" s="93">
        <v>2.6334738765432109</v>
      </c>
      <c r="O125" s="93">
        <v>2.524652641975309</v>
      </c>
      <c r="P125" s="93">
        <v>2.5464168888888898</v>
      </c>
      <c r="Q125" s="93">
        <v>2.7605770785185189</v>
      </c>
      <c r="R125" s="93">
        <v>2.759924151111111</v>
      </c>
      <c r="S125" s="93">
        <v>2.694849052839507</v>
      </c>
      <c r="T125" s="93">
        <v>2.412566770370371</v>
      </c>
      <c r="U125" s="93">
        <v>2.2512937007407414</v>
      </c>
      <c r="V125" s="93">
        <v>2.1544428019753092</v>
      </c>
      <c r="W125" s="93">
        <v>2.1274551358024691</v>
      </c>
      <c r="X125" s="93">
        <v>2.6861433540740745</v>
      </c>
      <c r="Y125" s="93">
        <v>3.0239244661728399</v>
      </c>
      <c r="Z125" s="93">
        <v>3.3453823930864197</v>
      </c>
      <c r="AA125" s="93">
        <v>2.6491441343209883</v>
      </c>
      <c r="AB125" s="93">
        <v>2.0664137584061533</v>
      </c>
      <c r="AC125" s="93">
        <v>1.9337200715379959</v>
      </c>
      <c r="AD125" s="93">
        <v>2.5544715798697335</v>
      </c>
      <c r="AE125" s="93">
        <v>2.3632436206617329</v>
      </c>
      <c r="AF125" s="93">
        <v>2.2058846438152333</v>
      </c>
      <c r="AG125" s="93">
        <v>1.8359805571269066</v>
      </c>
      <c r="AH125" s="93">
        <v>1.956813274139533</v>
      </c>
      <c r="AI125" s="93">
        <v>2.0429221621201252</v>
      </c>
      <c r="AJ125" s="93">
        <v>1.8375318122447</v>
      </c>
      <c r="AK125" s="93">
        <v>2.3284968518030262</v>
      </c>
      <c r="AL125" s="93">
        <v>1.8208390884264531</v>
      </c>
      <c r="AM125" s="93">
        <v>1.9215742567450005</v>
      </c>
      <c r="AN125" s="93">
        <v>1.5347314509587344</v>
      </c>
      <c r="AO125" s="93">
        <v>1.3421660667500181</v>
      </c>
      <c r="AP125" s="93">
        <v>1.1488562849915438</v>
      </c>
      <c r="AQ125" s="93"/>
      <c r="AR125" s="93"/>
      <c r="AS125" s="93"/>
      <c r="AT125" s="93"/>
      <c r="AU125" s="93"/>
      <c r="AV125" s="994"/>
      <c r="AW125" s="93"/>
      <c r="AX125" s="93"/>
      <c r="AY125" s="93"/>
      <c r="AZ125" s="93"/>
      <c r="BA125" s="1028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</row>
    <row r="126" spans="1:73" s="59" customFormat="1" hidden="1" x14ac:dyDescent="0.25">
      <c r="A126" s="92" t="s">
        <v>72</v>
      </c>
      <c r="B126" s="59" t="s">
        <v>45</v>
      </c>
      <c r="C126" s="4" t="s">
        <v>45</v>
      </c>
      <c r="D126" s="62" t="s">
        <v>217</v>
      </c>
      <c r="E126" s="61"/>
      <c r="F126" s="62"/>
      <c r="G126" s="63" t="str">
        <f t="shared" si="34"/>
        <v>Þús. tonn CO₂-íg. | kt CO₂e</v>
      </c>
      <c r="H126" s="64">
        <v>147.78433438074271</v>
      </c>
      <c r="I126" s="64">
        <v>155.1034401373629</v>
      </c>
      <c r="J126" s="64">
        <v>160.01747578747319</v>
      </c>
      <c r="K126" s="64">
        <v>162.48122654233654</v>
      </c>
      <c r="L126" s="64">
        <v>167.42731385476205</v>
      </c>
      <c r="M126" s="64">
        <v>170.26374946659834</v>
      </c>
      <c r="N126" s="64">
        <v>173.20192972193922</v>
      </c>
      <c r="O126" s="64">
        <v>174.90895303512195</v>
      </c>
      <c r="P126" s="64">
        <v>178.85136386056024</v>
      </c>
      <c r="Q126" s="64">
        <v>179.55019036542171</v>
      </c>
      <c r="R126" s="64">
        <v>180.46417033325378</v>
      </c>
      <c r="S126" s="64">
        <v>180.43153220041413</v>
      </c>
      <c r="T126" s="64">
        <v>182.68568553721423</v>
      </c>
      <c r="U126" s="64">
        <v>185.40865168380728</v>
      </c>
      <c r="V126" s="64">
        <v>191.75258181088822</v>
      </c>
      <c r="W126" s="64">
        <v>195.74478757481128</v>
      </c>
      <c r="X126" s="64">
        <v>196.08180482066297</v>
      </c>
      <c r="Y126" s="64">
        <v>196.86351367175919</v>
      </c>
      <c r="Z126" s="64">
        <v>197.35277738943344</v>
      </c>
      <c r="AA126" s="64">
        <v>196.39297126921491</v>
      </c>
      <c r="AB126" s="64">
        <v>195.50692931706621</v>
      </c>
      <c r="AC126" s="64">
        <v>194.62163188317825</v>
      </c>
      <c r="AD126" s="64">
        <v>193.773373552306</v>
      </c>
      <c r="AE126" s="64">
        <v>193.42284271097753</v>
      </c>
      <c r="AF126" s="64">
        <v>192.69430944887628</v>
      </c>
      <c r="AG126" s="64">
        <v>192.03452907089306</v>
      </c>
      <c r="AH126" s="64">
        <v>191.2985802417933</v>
      </c>
      <c r="AI126" s="64">
        <v>190.80105963330715</v>
      </c>
      <c r="AJ126" s="64">
        <v>190.51590282433983</v>
      </c>
      <c r="AK126" s="64">
        <v>190.2424512270801</v>
      </c>
      <c r="AL126" s="64">
        <v>190.10872324407484</v>
      </c>
      <c r="AM126" s="64">
        <v>189.73858323895246</v>
      </c>
      <c r="AN126" s="64">
        <v>190.78654830948304</v>
      </c>
      <c r="AO126" s="64">
        <v>191.09863759276044</v>
      </c>
      <c r="AP126" s="64">
        <v>191.77623947103135</v>
      </c>
      <c r="AQ126" s="93"/>
      <c r="AR126" s="93"/>
      <c r="AS126" s="93"/>
      <c r="AT126" s="93"/>
      <c r="AU126" s="93"/>
      <c r="AV126" s="994"/>
      <c r="AW126" s="93"/>
      <c r="AX126" s="93"/>
      <c r="AY126" s="93"/>
      <c r="AZ126" s="93"/>
      <c r="BA126" s="1028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</row>
    <row r="127" spans="1:73" s="59" customFormat="1" ht="11.4" hidden="1" x14ac:dyDescent="0.25">
      <c r="A127" s="92" t="s">
        <v>112</v>
      </c>
      <c r="B127" s="59" t="s">
        <v>45</v>
      </c>
      <c r="C127" s="60"/>
      <c r="D127" s="62" t="s">
        <v>217</v>
      </c>
      <c r="E127" s="61"/>
      <c r="F127" s="62"/>
      <c r="G127" s="63" t="str">
        <f t="shared" si="34"/>
        <v>Þús. tonn CO₂-íg. | kt CO₂e</v>
      </c>
      <c r="H127" s="94">
        <v>0.19371477400499593</v>
      </c>
      <c r="I127" s="94">
        <v>0.24857868706163555</v>
      </c>
      <c r="J127" s="94">
        <v>0.16646755978880817</v>
      </c>
      <c r="K127" s="94">
        <v>0.14462846558243853</v>
      </c>
      <c r="L127" s="94">
        <v>0.19247382837908375</v>
      </c>
      <c r="M127" s="94">
        <v>0.1624187652095952</v>
      </c>
      <c r="N127" s="94">
        <v>0.24577576393491413</v>
      </c>
      <c r="O127" s="94">
        <v>0.24173773257697787</v>
      </c>
      <c r="P127" s="94">
        <v>0.30148989013673816</v>
      </c>
      <c r="Q127" s="94">
        <v>0.21911967472074653</v>
      </c>
      <c r="R127" s="94">
        <v>0.24333999134184692</v>
      </c>
      <c r="S127" s="94">
        <v>0.30223510188528396</v>
      </c>
      <c r="T127" s="94">
        <v>0.31383890253358926</v>
      </c>
      <c r="U127" s="94">
        <v>0.38153869762555997</v>
      </c>
      <c r="V127" s="94">
        <v>0.46467861320313447</v>
      </c>
      <c r="W127" s="94">
        <v>0.44419797659549759</v>
      </c>
      <c r="X127" s="94">
        <v>0.51896379486969257</v>
      </c>
      <c r="Y127" s="94">
        <v>0.51847984689264415</v>
      </c>
      <c r="Z127" s="94">
        <v>0.65199136856721918</v>
      </c>
      <c r="AA127" s="94">
        <v>0.6865114342358839</v>
      </c>
      <c r="AB127" s="94">
        <v>0.57851987113726933</v>
      </c>
      <c r="AC127" s="94">
        <v>0.42484361229687101</v>
      </c>
      <c r="AD127" s="94">
        <v>0.56331935344213746</v>
      </c>
      <c r="AE127" s="94">
        <v>0.28428943062344253</v>
      </c>
      <c r="AF127" s="94">
        <v>0.32404856441679564</v>
      </c>
      <c r="AG127" s="94">
        <v>0.27866333909362045</v>
      </c>
      <c r="AH127" s="94">
        <v>0.36771939121856934</v>
      </c>
      <c r="AI127" s="94">
        <v>0.36699501101062676</v>
      </c>
      <c r="AJ127" s="94">
        <v>0.23066731096403459</v>
      </c>
      <c r="AK127" s="94">
        <v>0.37908675938036018</v>
      </c>
      <c r="AL127" s="94">
        <v>0.34817230291108575</v>
      </c>
      <c r="AM127" s="94">
        <v>0.34313540281868571</v>
      </c>
      <c r="AN127" s="94">
        <v>0.40194576474988569</v>
      </c>
      <c r="AO127" s="94">
        <v>0.3558950390625143</v>
      </c>
      <c r="AP127" s="94">
        <v>0.26476158609622857</v>
      </c>
      <c r="AQ127" s="93"/>
      <c r="AR127" s="93"/>
      <c r="AS127" s="93"/>
      <c r="AT127" s="93"/>
      <c r="AU127" s="93"/>
      <c r="AV127" s="994"/>
      <c r="AW127" s="93"/>
      <c r="AX127" s="93"/>
      <c r="AY127" s="93"/>
      <c r="AZ127" s="93"/>
      <c r="BA127" s="1028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</row>
    <row r="128" spans="1:73" s="29" customFormat="1" x14ac:dyDescent="0.4">
      <c r="A128" s="35"/>
      <c r="B128" s="44" t="s">
        <v>101</v>
      </c>
      <c r="C128" s="19"/>
      <c r="D128" s="14" t="s">
        <v>20</v>
      </c>
      <c r="E128" s="13" t="s">
        <v>139</v>
      </c>
      <c r="F128" s="14"/>
      <c r="G128" s="15" t="str">
        <f t="shared" si="34"/>
        <v>Þús. tonn CO₂-íg. | kt CO₂e</v>
      </c>
      <c r="H128" s="16">
        <f>SUM(H129:H131)</f>
        <v>173.2082881127557</v>
      </c>
      <c r="I128" s="16">
        <f t="shared" ref="I128:AO128" si="36">SUM(I129:I131)</f>
        <v>176.13494413704268</v>
      </c>
      <c r="J128" s="16">
        <f t="shared" si="36"/>
        <v>169.1815899605329</v>
      </c>
      <c r="K128" s="16">
        <f t="shared" si="36"/>
        <v>167.22690871421406</v>
      </c>
      <c r="L128" s="16">
        <f t="shared" si="36"/>
        <v>164.44503853594637</v>
      </c>
      <c r="M128" s="16">
        <f t="shared" si="36"/>
        <v>165.01014662208723</v>
      </c>
      <c r="N128" s="16">
        <f t="shared" si="36"/>
        <v>166.94757541142062</v>
      </c>
      <c r="O128" s="16">
        <f t="shared" si="36"/>
        <v>164.25865238265635</v>
      </c>
      <c r="P128" s="16">
        <f t="shared" si="36"/>
        <v>167.57158158381415</v>
      </c>
      <c r="Q128" s="16">
        <f t="shared" si="36"/>
        <v>164.15815745135478</v>
      </c>
      <c r="R128" s="16">
        <f t="shared" si="36"/>
        <v>159.64545393427244</v>
      </c>
      <c r="S128" s="16">
        <f t="shared" si="36"/>
        <v>156.60335015218482</v>
      </c>
      <c r="T128" s="16">
        <f t="shared" si="36"/>
        <v>151.41649251773714</v>
      </c>
      <c r="U128" s="16">
        <f t="shared" si="36"/>
        <v>148.36174441488282</v>
      </c>
      <c r="V128" s="16">
        <f t="shared" si="36"/>
        <v>145.52541754927009</v>
      </c>
      <c r="W128" s="16">
        <f t="shared" si="36"/>
        <v>146.92449924951751</v>
      </c>
      <c r="X128" s="16">
        <f t="shared" si="36"/>
        <v>154.32155799776018</v>
      </c>
      <c r="Y128" s="16">
        <f t="shared" si="36"/>
        <v>160.65424061286876</v>
      </c>
      <c r="Z128" s="16">
        <f t="shared" si="36"/>
        <v>163.83356697718565</v>
      </c>
      <c r="AA128" s="16">
        <f t="shared" si="36"/>
        <v>166.34881710438739</v>
      </c>
      <c r="AB128" s="16">
        <f t="shared" si="36"/>
        <v>162.39668440518116</v>
      </c>
      <c r="AC128" s="16">
        <f t="shared" si="36"/>
        <v>162.21678598696306</v>
      </c>
      <c r="AD128" s="16">
        <f t="shared" si="36"/>
        <v>155.40403685211453</v>
      </c>
      <c r="AE128" s="16">
        <f t="shared" si="36"/>
        <v>151.98670280654432</v>
      </c>
      <c r="AF128" s="16">
        <f t="shared" si="36"/>
        <v>165.30682098285826</v>
      </c>
      <c r="AG128" s="16">
        <f t="shared" si="36"/>
        <v>175.60291927201141</v>
      </c>
      <c r="AH128" s="16">
        <f t="shared" si="36"/>
        <v>177.62803871178545</v>
      </c>
      <c r="AI128" s="16">
        <f t="shared" si="36"/>
        <v>178.22213921065969</v>
      </c>
      <c r="AJ128" s="16">
        <f t="shared" si="36"/>
        <v>179.78951030376444</v>
      </c>
      <c r="AK128" s="16">
        <f t="shared" si="36"/>
        <v>180.37878012629497</v>
      </c>
      <c r="AL128" s="16">
        <f t="shared" si="36"/>
        <v>179.62638310496561</v>
      </c>
      <c r="AM128" s="16">
        <f t="shared" si="36"/>
        <v>181.40982652541112</v>
      </c>
      <c r="AN128" s="16">
        <f t="shared" si="36"/>
        <v>185.40157917112089</v>
      </c>
      <c r="AO128" s="16">
        <f t="shared" si="36"/>
        <v>180.19437211405082</v>
      </c>
      <c r="AP128" s="16">
        <f>SUM(AP129:AP131)</f>
        <v>179.74200260372518</v>
      </c>
      <c r="AQ128" s="17"/>
      <c r="AR128" s="17"/>
      <c r="AS128" s="17"/>
      <c r="AT128" s="17"/>
      <c r="AU128" s="17"/>
      <c r="AV128" s="978"/>
      <c r="AW128" s="17"/>
      <c r="AX128" s="17"/>
      <c r="AY128" s="17"/>
      <c r="AZ128" s="17"/>
      <c r="BA128" s="1132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</row>
    <row r="129" spans="1:73" s="59" customFormat="1" ht="15" x14ac:dyDescent="0.35">
      <c r="A129" s="3" t="s">
        <v>63</v>
      </c>
      <c r="B129" s="44" t="s">
        <v>45</v>
      </c>
      <c r="C129" s="75"/>
      <c r="D129" s="55" t="s">
        <v>116</v>
      </c>
      <c r="E129" s="95" t="s">
        <v>222</v>
      </c>
      <c r="F129" s="55"/>
      <c r="G129" s="15" t="str">
        <f t="shared" si="34"/>
        <v>Þús. tonn CO₂-íg. | kt CO₂e</v>
      </c>
      <c r="H129" s="58">
        <v>127.19286490459112</v>
      </c>
      <c r="I129" s="58">
        <v>129.54740427893802</v>
      </c>
      <c r="J129" s="58">
        <v>124.65315573468035</v>
      </c>
      <c r="K129" s="58">
        <v>123.44999135919261</v>
      </c>
      <c r="L129" s="58">
        <v>121.54472910188062</v>
      </c>
      <c r="M129" s="58">
        <v>122.19590513070207</v>
      </c>
      <c r="N129" s="58">
        <v>123.95455497420632</v>
      </c>
      <c r="O129" s="58">
        <v>122.1167053188602</v>
      </c>
      <c r="P129" s="58">
        <v>124.40546539554269</v>
      </c>
      <c r="Q129" s="58">
        <v>122.31180895810792</v>
      </c>
      <c r="R129" s="58">
        <v>119.06484978584727</v>
      </c>
      <c r="S129" s="58">
        <v>116.99128364209595</v>
      </c>
      <c r="T129" s="58">
        <v>113.29534924001263</v>
      </c>
      <c r="U129" s="58">
        <v>111.14984741095373</v>
      </c>
      <c r="V129" s="58">
        <v>109.14836082862018</v>
      </c>
      <c r="W129" s="58">
        <v>110.33372528775047</v>
      </c>
      <c r="X129" s="58">
        <v>115.68175068392928</v>
      </c>
      <c r="Y129" s="58">
        <v>120.27418982650458</v>
      </c>
      <c r="Z129" s="58">
        <v>122.65599718631974</v>
      </c>
      <c r="AA129" s="58">
        <v>124.39583892629065</v>
      </c>
      <c r="AB129" s="58">
        <v>121.49963323042871</v>
      </c>
      <c r="AC129" s="58">
        <v>121.59698146294872</v>
      </c>
      <c r="AD129" s="58">
        <v>116.82398130515293</v>
      </c>
      <c r="AE129" s="58">
        <v>114.50082815966344</v>
      </c>
      <c r="AF129" s="58">
        <v>124.77330631155073</v>
      </c>
      <c r="AG129" s="58">
        <v>132.82216315528407</v>
      </c>
      <c r="AH129" s="58">
        <v>134.70548023678367</v>
      </c>
      <c r="AI129" s="58">
        <v>135.46728829443913</v>
      </c>
      <c r="AJ129" s="58">
        <v>137.16326871729271</v>
      </c>
      <c r="AK129" s="58">
        <v>137.37978526563199</v>
      </c>
      <c r="AL129" s="58">
        <v>137.23461900245655</v>
      </c>
      <c r="AM129" s="58">
        <v>138.01169891844353</v>
      </c>
      <c r="AN129" s="58">
        <v>140.13835077491026</v>
      </c>
      <c r="AO129" s="58">
        <v>137.18408899485553</v>
      </c>
      <c r="AP129" s="58">
        <v>136.98323697042565</v>
      </c>
      <c r="AQ129" s="17"/>
      <c r="AR129" s="17"/>
      <c r="AS129" s="17"/>
      <c r="AT129" s="17"/>
      <c r="AU129" s="17"/>
      <c r="AV129" s="978"/>
      <c r="AW129" s="17"/>
      <c r="AX129" s="17"/>
      <c r="AY129" s="17"/>
      <c r="AZ129" s="17"/>
      <c r="BA129" s="1132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</row>
    <row r="130" spans="1:73" s="59" customFormat="1" ht="15" x14ac:dyDescent="0.35">
      <c r="A130" s="3" t="s">
        <v>64</v>
      </c>
      <c r="B130" s="44" t="s">
        <v>45</v>
      </c>
      <c r="C130" s="75"/>
      <c r="D130" s="55" t="s">
        <v>117</v>
      </c>
      <c r="E130" s="95" t="s">
        <v>223</v>
      </c>
      <c r="F130" s="55"/>
      <c r="G130" s="15" t="str">
        <f t="shared" si="34"/>
        <v>Þús. tonn CO₂-íg. | kt CO₂e</v>
      </c>
      <c r="H130" s="58">
        <v>45.844185025448567</v>
      </c>
      <c r="I130" s="58">
        <v>46.362686729926253</v>
      </c>
      <c r="J130" s="58">
        <v>44.28575269384605</v>
      </c>
      <c r="K130" s="58">
        <v>43.509261301559292</v>
      </c>
      <c r="L130" s="58">
        <v>42.617068961417168</v>
      </c>
      <c r="M130" s="58">
        <v>42.496922961140896</v>
      </c>
      <c r="N130" s="58">
        <v>42.633818245533647</v>
      </c>
      <c r="O130" s="58">
        <v>41.760408510320282</v>
      </c>
      <c r="P130" s="58">
        <v>42.738222286234119</v>
      </c>
      <c r="Q130" s="58">
        <v>41.387115158711559</v>
      </c>
      <c r="R130" s="58">
        <v>40.098897473172585</v>
      </c>
      <c r="S130" s="58">
        <v>39.109396481290489</v>
      </c>
      <c r="T130" s="58">
        <v>37.609023098777833</v>
      </c>
      <c r="U130" s="58">
        <v>36.672293456836371</v>
      </c>
      <c r="V130" s="58">
        <v>35.80159419718597</v>
      </c>
      <c r="W130" s="58">
        <v>36.016614267782892</v>
      </c>
      <c r="X130" s="58">
        <v>38.000626598448676</v>
      </c>
      <c r="Y130" s="58">
        <v>39.704421137548209</v>
      </c>
      <c r="Z130" s="58">
        <v>40.469533803863222</v>
      </c>
      <c r="AA130" s="58">
        <v>41.209764771201208</v>
      </c>
      <c r="AB130" s="58">
        <v>40.115513483187755</v>
      </c>
      <c r="AC130" s="58">
        <v>39.814240167613022</v>
      </c>
      <c r="AD130" s="58">
        <v>37.78277220466078</v>
      </c>
      <c r="AE130" s="58">
        <v>36.679712616971656</v>
      </c>
      <c r="AF130" s="58">
        <v>39.617385090025287</v>
      </c>
      <c r="AG130" s="58">
        <v>41.779737222460632</v>
      </c>
      <c r="AH130" s="58">
        <v>41.881082334200926</v>
      </c>
      <c r="AI130" s="58">
        <v>41.671891423745279</v>
      </c>
      <c r="AJ130" s="58">
        <v>41.512009889397909</v>
      </c>
      <c r="AK130" s="58">
        <v>41.886923079159807</v>
      </c>
      <c r="AL130" s="58">
        <v>41.268564622654864</v>
      </c>
      <c r="AM130" s="58">
        <v>42.273628477872236</v>
      </c>
      <c r="AN130" s="58">
        <v>44.168887286341466</v>
      </c>
      <c r="AO130" s="58">
        <v>41.921250553815746</v>
      </c>
      <c r="AP130" s="58">
        <v>41.679364062074868</v>
      </c>
      <c r="AQ130" s="17"/>
      <c r="AR130" s="17"/>
      <c r="AS130" s="17"/>
      <c r="AT130" s="17"/>
      <c r="AU130" s="17"/>
      <c r="AV130" s="978"/>
      <c r="AW130" s="17"/>
      <c r="AX130" s="17"/>
      <c r="AY130" s="17"/>
      <c r="AZ130" s="17"/>
      <c r="BA130" s="1132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</row>
    <row r="131" spans="1:73" s="59" customFormat="1" ht="15" x14ac:dyDescent="0.35">
      <c r="A131" s="3" t="s">
        <v>65</v>
      </c>
      <c r="B131" s="44" t="s">
        <v>45</v>
      </c>
      <c r="C131" s="75"/>
      <c r="D131" s="55" t="s">
        <v>118</v>
      </c>
      <c r="E131" s="95" t="s">
        <v>224</v>
      </c>
      <c r="F131" s="55"/>
      <c r="G131" s="15" t="str">
        <f t="shared" si="34"/>
        <v>Þús. tonn CO₂-íg. | kt CO₂e</v>
      </c>
      <c r="H131" s="78">
        <v>0.17123818271599275</v>
      </c>
      <c r="I131" s="78">
        <v>0.22485312817840511</v>
      </c>
      <c r="J131" s="78">
        <v>0.24268153200648288</v>
      </c>
      <c r="K131" s="78">
        <v>0.26765605346215532</v>
      </c>
      <c r="L131" s="78">
        <v>0.28324047264858576</v>
      </c>
      <c r="M131" s="78">
        <v>0.3173185302442722</v>
      </c>
      <c r="N131" s="78">
        <v>0.35920219168064843</v>
      </c>
      <c r="O131" s="77">
        <v>0.38153855347587412</v>
      </c>
      <c r="P131" s="77">
        <v>0.42789390203733479</v>
      </c>
      <c r="Q131" s="77">
        <v>0.45923333453530851</v>
      </c>
      <c r="R131" s="77">
        <v>0.48170667525258115</v>
      </c>
      <c r="S131" s="77">
        <v>0.50267002879836775</v>
      </c>
      <c r="T131" s="77">
        <v>0.51212017894668449</v>
      </c>
      <c r="U131" s="77">
        <v>0.53960354709271385</v>
      </c>
      <c r="V131" s="77">
        <v>0.57546252346392279</v>
      </c>
      <c r="W131" s="77">
        <v>0.57415969398413513</v>
      </c>
      <c r="X131" s="77">
        <v>0.63918071538221621</v>
      </c>
      <c r="Y131" s="77">
        <v>0.67562964881595677</v>
      </c>
      <c r="Z131" s="77">
        <v>0.708035987002686</v>
      </c>
      <c r="AA131" s="77">
        <v>0.74321340689553195</v>
      </c>
      <c r="AB131" s="77">
        <v>0.78153769156469943</v>
      </c>
      <c r="AC131" s="77">
        <v>0.80556435640132784</v>
      </c>
      <c r="AD131" s="77">
        <v>0.79728334230083431</v>
      </c>
      <c r="AE131" s="77">
        <v>0.80616202990920693</v>
      </c>
      <c r="AF131" s="77">
        <v>0.91612958128222877</v>
      </c>
      <c r="AG131" s="77">
        <v>1.001018894266702</v>
      </c>
      <c r="AH131" s="77">
        <v>1.0414761408008673</v>
      </c>
      <c r="AI131" s="77">
        <v>1.0829594924752952</v>
      </c>
      <c r="AJ131" s="77">
        <v>1.1142316970738277</v>
      </c>
      <c r="AK131" s="77">
        <v>1.1120717815031835</v>
      </c>
      <c r="AL131" s="77">
        <v>1.123199479854166</v>
      </c>
      <c r="AM131" s="77">
        <v>1.1244991290953448</v>
      </c>
      <c r="AN131" s="77">
        <v>1.0943411098691733</v>
      </c>
      <c r="AO131" s="77">
        <v>1.0890325653795374</v>
      </c>
      <c r="AP131" s="77">
        <v>1.0794015712246818</v>
      </c>
      <c r="AQ131" s="17"/>
      <c r="AR131" s="17"/>
      <c r="AS131" s="17"/>
      <c r="AT131" s="17"/>
      <c r="AU131" s="17"/>
      <c r="AV131" s="978"/>
      <c r="AW131" s="17"/>
      <c r="AX131" s="17"/>
      <c r="AY131" s="17"/>
      <c r="AZ131" s="17"/>
      <c r="BA131" s="1132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</row>
    <row r="132" spans="1:73" s="29" customFormat="1" x14ac:dyDescent="0.4">
      <c r="A132" s="35"/>
      <c r="B132" s="44" t="s">
        <v>102</v>
      </c>
      <c r="C132" s="19"/>
      <c r="D132" s="14" t="s">
        <v>21</v>
      </c>
      <c r="E132" s="13" t="s">
        <v>140</v>
      </c>
      <c r="F132" s="14"/>
      <c r="G132" s="15" t="str">
        <f t="shared" si="34"/>
        <v>Þús. tonn CO₂-íg. | kt CO₂e</v>
      </c>
      <c r="H132" s="16">
        <f>SUM(H133:H135)</f>
        <v>213.79620475122289</v>
      </c>
      <c r="I132" s="16">
        <f t="shared" ref="I132:AO132" si="37">SUM(I133:I135)</f>
        <v>198.57603423815129</v>
      </c>
      <c r="J132" s="16">
        <f t="shared" si="37"/>
        <v>188.93849790087677</v>
      </c>
      <c r="K132" s="16">
        <f t="shared" si="37"/>
        <v>189.15549903038888</v>
      </c>
      <c r="L132" s="16">
        <f t="shared" si="37"/>
        <v>192.62147185083415</v>
      </c>
      <c r="M132" s="16">
        <f t="shared" si="37"/>
        <v>176.53633570572413</v>
      </c>
      <c r="N132" s="16">
        <f t="shared" si="37"/>
        <v>178.14897962814231</v>
      </c>
      <c r="O132" s="16">
        <f t="shared" si="37"/>
        <v>182.47594111291835</v>
      </c>
      <c r="P132" s="16">
        <f t="shared" si="37"/>
        <v>187.94057943260438</v>
      </c>
      <c r="Q132" s="16">
        <f t="shared" si="37"/>
        <v>186.38033941627612</v>
      </c>
      <c r="R132" s="16">
        <f t="shared" si="37"/>
        <v>177.86219632131392</v>
      </c>
      <c r="S132" s="16">
        <f t="shared" si="37"/>
        <v>180.25925118118172</v>
      </c>
      <c r="T132" s="16">
        <f t="shared" si="37"/>
        <v>178.84964544722772</v>
      </c>
      <c r="U132" s="16">
        <f t="shared" si="37"/>
        <v>176.04453709093355</v>
      </c>
      <c r="V132" s="16">
        <f t="shared" si="37"/>
        <v>172.77316797462572</v>
      </c>
      <c r="W132" s="16">
        <f t="shared" si="37"/>
        <v>172.08146148046555</v>
      </c>
      <c r="X132" s="16">
        <f t="shared" si="37"/>
        <v>173.17914594345555</v>
      </c>
      <c r="Y132" s="16">
        <f t="shared" si="37"/>
        <v>173.59766004706646</v>
      </c>
      <c r="Z132" s="16">
        <f t="shared" si="37"/>
        <v>174.91013003952318</v>
      </c>
      <c r="AA132" s="16">
        <f t="shared" si="37"/>
        <v>179.72609831895696</v>
      </c>
      <c r="AB132" s="16">
        <f t="shared" si="37"/>
        <v>183.46664310640563</v>
      </c>
      <c r="AC132" s="16">
        <f t="shared" si="37"/>
        <v>181.20676929049841</v>
      </c>
      <c r="AD132" s="16">
        <f t="shared" si="37"/>
        <v>179.78558345516382</v>
      </c>
      <c r="AE132" s="16">
        <f t="shared" si="37"/>
        <v>177.04389927235184</v>
      </c>
      <c r="AF132" s="16">
        <f t="shared" si="37"/>
        <v>183.79760808487481</v>
      </c>
      <c r="AG132" s="16">
        <f t="shared" si="37"/>
        <v>178.33487796453787</v>
      </c>
      <c r="AH132" s="16">
        <f t="shared" si="37"/>
        <v>178.88208433641182</v>
      </c>
      <c r="AI132" s="16">
        <f t="shared" si="37"/>
        <v>171.43385839765807</v>
      </c>
      <c r="AJ132" s="16">
        <f t="shared" si="37"/>
        <v>162.75803896719259</v>
      </c>
      <c r="AK132" s="16">
        <f t="shared" si="37"/>
        <v>151.93599729697166</v>
      </c>
      <c r="AL132" s="16">
        <f t="shared" si="37"/>
        <v>146.02890410725328</v>
      </c>
      <c r="AM132" s="16">
        <f t="shared" si="37"/>
        <v>145.37293718975988</v>
      </c>
      <c r="AN132" s="16">
        <f t="shared" si="37"/>
        <v>138.78799240989778</v>
      </c>
      <c r="AO132" s="16">
        <f t="shared" si="37"/>
        <v>135.63763262320685</v>
      </c>
      <c r="AP132" s="16">
        <f>SUM(AP133:AP135)</f>
        <v>130.38455090171291</v>
      </c>
      <c r="AQ132" s="17"/>
      <c r="AR132" s="17"/>
      <c r="AS132" s="17"/>
      <c r="AT132" s="17"/>
      <c r="AU132" s="17"/>
      <c r="AV132" s="978"/>
      <c r="AW132" s="17"/>
      <c r="AX132" s="17"/>
      <c r="AY132" s="17"/>
      <c r="AZ132" s="17"/>
      <c r="BA132" s="1132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</row>
    <row r="133" spans="1:73" s="59" customFormat="1" ht="15" x14ac:dyDescent="0.35">
      <c r="A133" s="3" t="s">
        <v>66</v>
      </c>
      <c r="B133" s="44" t="s">
        <v>45</v>
      </c>
      <c r="C133" s="75"/>
      <c r="D133" s="55" t="s">
        <v>116</v>
      </c>
      <c r="E133" s="95" t="s">
        <v>222</v>
      </c>
      <c r="F133" s="55"/>
      <c r="G133" s="15" t="str">
        <f t="shared" si="34"/>
        <v>Þús. tonn CO₂-íg. | kt CO₂e</v>
      </c>
      <c r="H133" s="58">
        <v>186.22712052867195</v>
      </c>
      <c r="I133" s="58">
        <v>172.97803462347093</v>
      </c>
      <c r="J133" s="58">
        <v>164.58683049833436</v>
      </c>
      <c r="K133" s="58">
        <v>164.81243571188273</v>
      </c>
      <c r="L133" s="58">
        <v>167.83123360254041</v>
      </c>
      <c r="M133" s="58">
        <v>153.85985508192161</v>
      </c>
      <c r="N133" s="58">
        <v>155.26206438956453</v>
      </c>
      <c r="O133" s="58">
        <v>159.02384548194252</v>
      </c>
      <c r="P133" s="58">
        <v>163.74675578554164</v>
      </c>
      <c r="Q133" s="58">
        <v>162.53137834796257</v>
      </c>
      <c r="R133" s="58">
        <v>155.02748404620789</v>
      </c>
      <c r="S133" s="58">
        <v>157.13027549529841</v>
      </c>
      <c r="T133" s="58">
        <v>155.87484921626219</v>
      </c>
      <c r="U133" s="58">
        <v>153.44638689972908</v>
      </c>
      <c r="V133" s="58">
        <v>150.39686489212946</v>
      </c>
      <c r="W133" s="58">
        <v>150.21967278189845</v>
      </c>
      <c r="X133" s="58">
        <v>151.02032735254272</v>
      </c>
      <c r="Y133" s="58">
        <v>151.51318559175135</v>
      </c>
      <c r="Z133" s="58">
        <v>152.65234177606885</v>
      </c>
      <c r="AA133" s="58">
        <v>156.92919462045739</v>
      </c>
      <c r="AB133" s="58">
        <v>160.14259786949646</v>
      </c>
      <c r="AC133" s="58">
        <v>158.36057154125416</v>
      </c>
      <c r="AD133" s="58">
        <v>157.17500116030777</v>
      </c>
      <c r="AE133" s="58">
        <v>154.90637103669249</v>
      </c>
      <c r="AF133" s="58">
        <v>160.99128019055647</v>
      </c>
      <c r="AG133" s="58">
        <v>156.39650983647752</v>
      </c>
      <c r="AH133" s="58">
        <v>157.0219895347538</v>
      </c>
      <c r="AI133" s="58">
        <v>150.48888210710965</v>
      </c>
      <c r="AJ133" s="58">
        <v>143.14127586288129</v>
      </c>
      <c r="AK133" s="58">
        <v>133.48432206080446</v>
      </c>
      <c r="AL133" s="58">
        <v>128.3537004884181</v>
      </c>
      <c r="AM133" s="58">
        <v>127.5718490624364</v>
      </c>
      <c r="AN133" s="58">
        <v>121.75791224549427</v>
      </c>
      <c r="AO133" s="58">
        <v>119.08253031994052</v>
      </c>
      <c r="AP133" s="58">
        <v>114.72309944782737</v>
      </c>
      <c r="AQ133" s="17"/>
      <c r="AR133" s="17"/>
      <c r="AS133" s="17"/>
      <c r="AT133" s="17"/>
      <c r="AU133" s="17"/>
      <c r="AV133" s="978"/>
      <c r="AW133" s="17"/>
      <c r="AX133" s="17"/>
      <c r="AY133" s="17"/>
      <c r="AZ133" s="17"/>
      <c r="BA133" s="1132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</row>
    <row r="134" spans="1:73" s="59" customFormat="1" ht="15" x14ac:dyDescent="0.35">
      <c r="A134" s="3" t="s">
        <v>67</v>
      </c>
      <c r="B134" s="44" t="s">
        <v>45</v>
      </c>
      <c r="C134" s="75"/>
      <c r="D134" s="55" t="s">
        <v>117</v>
      </c>
      <c r="E134" s="95" t="s">
        <v>223</v>
      </c>
      <c r="F134" s="55"/>
      <c r="G134" s="15" t="str">
        <f t="shared" si="34"/>
        <v>Þús. tonn CO₂-íg. | kt CO₂e</v>
      </c>
      <c r="H134" s="77">
        <v>16.335354402509076</v>
      </c>
      <c r="I134" s="77">
        <v>15.100385982200933</v>
      </c>
      <c r="J134" s="77">
        <v>14.301389006565502</v>
      </c>
      <c r="K134" s="77">
        <v>14.234164745462875</v>
      </c>
      <c r="L134" s="77">
        <v>14.430380848411945</v>
      </c>
      <c r="M134" s="77">
        <v>13.14282072323202</v>
      </c>
      <c r="N134" s="77">
        <v>13.204476004820878</v>
      </c>
      <c r="O134" s="77">
        <v>13.468839382314286</v>
      </c>
      <c r="P134" s="77">
        <v>13.904379010604694</v>
      </c>
      <c r="Q134" s="77">
        <v>13.565466621843335</v>
      </c>
      <c r="R134" s="77">
        <v>12.957725973238537</v>
      </c>
      <c r="S134" s="77">
        <v>13.049607013010498</v>
      </c>
      <c r="T134" s="77">
        <v>12.910442588693684</v>
      </c>
      <c r="U134" s="77">
        <v>12.638352734997358</v>
      </c>
      <c r="V134" s="77">
        <v>12.301780809259377</v>
      </c>
      <c r="W134" s="77">
        <v>12.286950988685632</v>
      </c>
      <c r="X134" s="77">
        <v>12.39942979928065</v>
      </c>
      <c r="Y134" s="77">
        <v>12.478223041319103</v>
      </c>
      <c r="Z134" s="77">
        <v>12.609761304116697</v>
      </c>
      <c r="AA134" s="77">
        <v>13.017453703241046</v>
      </c>
      <c r="AB134" s="77">
        <v>13.230151044010091</v>
      </c>
      <c r="AC134" s="77">
        <v>12.935029012204964</v>
      </c>
      <c r="AD134" s="77">
        <v>12.771950316932317</v>
      </c>
      <c r="AE134" s="77">
        <v>12.478727731924842</v>
      </c>
      <c r="AF134" s="77">
        <v>12.830935299778234</v>
      </c>
      <c r="AG134" s="77">
        <v>12.319045203869567</v>
      </c>
      <c r="AH134" s="77">
        <v>12.249395165722001</v>
      </c>
      <c r="AI134" s="77">
        <v>11.705744508355625</v>
      </c>
      <c r="AJ134" s="77">
        <v>10.94410271547004</v>
      </c>
      <c r="AK134" s="77">
        <v>10.264081329876378</v>
      </c>
      <c r="AL134" s="77">
        <v>9.8323575175209363</v>
      </c>
      <c r="AM134" s="77">
        <v>10.010364894671554</v>
      </c>
      <c r="AN134" s="77">
        <v>9.5736460672552823</v>
      </c>
      <c r="AO134" s="77">
        <v>9.3092950972998825</v>
      </c>
      <c r="AP134" s="77">
        <v>8.7037490427351862</v>
      </c>
      <c r="AQ134" s="17"/>
      <c r="AR134" s="17"/>
      <c r="AS134" s="17"/>
      <c r="AT134" s="17"/>
      <c r="AU134" s="17"/>
      <c r="AV134" s="978"/>
      <c r="AW134" s="17"/>
      <c r="AX134" s="17"/>
      <c r="AY134" s="17"/>
      <c r="AZ134" s="17"/>
      <c r="BA134" s="1132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</row>
    <row r="135" spans="1:73" s="59" customFormat="1" ht="15" x14ac:dyDescent="0.35">
      <c r="A135" s="3" t="s">
        <v>68</v>
      </c>
      <c r="B135" s="44" t="s">
        <v>45</v>
      </c>
      <c r="C135" s="75"/>
      <c r="D135" s="55" t="s">
        <v>118</v>
      </c>
      <c r="E135" s="95" t="s">
        <v>224</v>
      </c>
      <c r="F135" s="55"/>
      <c r="G135" s="15" t="str">
        <f t="shared" si="34"/>
        <v>Þús. tonn CO₂-íg. | kt CO₂e</v>
      </c>
      <c r="H135" s="77">
        <v>11.233729820041884</v>
      </c>
      <c r="I135" s="77">
        <v>10.497613632479446</v>
      </c>
      <c r="J135" s="77">
        <v>10.050278395976894</v>
      </c>
      <c r="K135" s="77">
        <v>10.108898573043282</v>
      </c>
      <c r="L135" s="77">
        <v>10.359857399881797</v>
      </c>
      <c r="M135" s="77">
        <v>9.5336599005705196</v>
      </c>
      <c r="N135" s="77">
        <v>9.6824392337568987</v>
      </c>
      <c r="O135" s="77">
        <v>9.9832562486615419</v>
      </c>
      <c r="P135" s="77">
        <v>10.289444636458059</v>
      </c>
      <c r="Q135" s="77">
        <v>10.283494446470215</v>
      </c>
      <c r="R135" s="77">
        <v>9.8769863018674986</v>
      </c>
      <c r="S135" s="77">
        <v>10.079368672872805</v>
      </c>
      <c r="T135" s="77">
        <v>10.064353642271826</v>
      </c>
      <c r="U135" s="77">
        <v>9.9597974562070917</v>
      </c>
      <c r="V135" s="77">
        <v>10.074522273236894</v>
      </c>
      <c r="W135" s="77">
        <v>9.5748377098814377</v>
      </c>
      <c r="X135" s="77">
        <v>9.7593887916321709</v>
      </c>
      <c r="Y135" s="77">
        <v>9.6062514139960147</v>
      </c>
      <c r="Z135" s="77">
        <v>9.6480269593376473</v>
      </c>
      <c r="AA135" s="77">
        <v>9.7794499952585259</v>
      </c>
      <c r="AB135" s="77">
        <v>10.093894192899077</v>
      </c>
      <c r="AC135" s="77">
        <v>9.9111687370392971</v>
      </c>
      <c r="AD135" s="77">
        <v>9.8386319779237521</v>
      </c>
      <c r="AE135" s="77">
        <v>9.6588005037345095</v>
      </c>
      <c r="AF135" s="77">
        <v>9.9753925945400823</v>
      </c>
      <c r="AG135" s="77">
        <v>9.6193229241907936</v>
      </c>
      <c r="AH135" s="77">
        <v>9.6106996359360224</v>
      </c>
      <c r="AI135" s="77">
        <v>9.2392317821927978</v>
      </c>
      <c r="AJ135" s="77">
        <v>8.6726603888412477</v>
      </c>
      <c r="AK135" s="77">
        <v>8.1875939062908234</v>
      </c>
      <c r="AL135" s="77">
        <v>7.8428461013142536</v>
      </c>
      <c r="AM135" s="77">
        <v>7.7907232326519056</v>
      </c>
      <c r="AN135" s="77">
        <v>7.456434097148211</v>
      </c>
      <c r="AO135" s="77">
        <v>7.2458072059664715</v>
      </c>
      <c r="AP135" s="77">
        <v>6.9577024111503567</v>
      </c>
      <c r="AQ135" s="17"/>
      <c r="AR135" s="17"/>
      <c r="AS135" s="17"/>
      <c r="AT135" s="17"/>
      <c r="AU135" s="17"/>
      <c r="AV135" s="978"/>
      <c r="AW135" s="17"/>
      <c r="AX135" s="17"/>
      <c r="AY135" s="17"/>
      <c r="AZ135" s="17"/>
      <c r="BA135" s="1132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</row>
    <row r="136" spans="1:73" s="29" customFormat="1" x14ac:dyDescent="0.4">
      <c r="A136" s="35"/>
      <c r="B136" s="44" t="s">
        <v>103</v>
      </c>
      <c r="C136" s="4" t="s">
        <v>45</v>
      </c>
      <c r="D136" s="14" t="s">
        <v>22</v>
      </c>
      <c r="E136" s="13" t="s">
        <v>141</v>
      </c>
      <c r="F136" s="14"/>
      <c r="G136" s="15" t="str">
        <f t="shared" si="34"/>
        <v>Þús. tonn CO₂-íg. | kt CO₂e</v>
      </c>
      <c r="H136" s="16">
        <f>SUM(H137:H139)</f>
        <v>27.640763551920145</v>
      </c>
      <c r="I136" s="16">
        <f t="shared" ref="I136:AO136" si="38">SUM(I137:I139)</f>
        <v>28.407134181039087</v>
      </c>
      <c r="J136" s="16">
        <f t="shared" si="38"/>
        <v>28.77166853398251</v>
      </c>
      <c r="K136" s="16">
        <f t="shared" si="38"/>
        <v>29.392839704163759</v>
      </c>
      <c r="L136" s="16">
        <f t="shared" si="38"/>
        <v>29.976208278467542</v>
      </c>
      <c r="M136" s="16">
        <f t="shared" si="38"/>
        <v>29.920147701105165</v>
      </c>
      <c r="N136" s="16">
        <f t="shared" si="38"/>
        <v>30.822850800007181</v>
      </c>
      <c r="O136" s="16">
        <f t="shared" si="38"/>
        <v>30.618423988925969</v>
      </c>
      <c r="P136" s="16">
        <f t="shared" si="38"/>
        <v>30.591585402606878</v>
      </c>
      <c r="Q136" s="16">
        <f t="shared" si="38"/>
        <v>30.083393092887043</v>
      </c>
      <c r="R136" s="16">
        <f t="shared" si="38"/>
        <v>28.716507102489494</v>
      </c>
      <c r="S136" s="16">
        <f t="shared" si="38"/>
        <v>28.89491393636731</v>
      </c>
      <c r="T136" s="16">
        <f t="shared" si="38"/>
        <v>27.659950315762632</v>
      </c>
      <c r="U136" s="16">
        <f t="shared" si="38"/>
        <v>27.930794287566627</v>
      </c>
      <c r="V136" s="16">
        <f t="shared" si="38"/>
        <v>28.075132981605051</v>
      </c>
      <c r="W136" s="16">
        <f t="shared" si="38"/>
        <v>29.080916817404159</v>
      </c>
      <c r="X136" s="16">
        <f t="shared" si="38"/>
        <v>29.23745242947701</v>
      </c>
      <c r="Y136" s="16">
        <f t="shared" si="38"/>
        <v>29.694676010731392</v>
      </c>
      <c r="Z136" s="16">
        <f t="shared" si="38"/>
        <v>29.927929173902189</v>
      </c>
      <c r="AA136" s="16">
        <f t="shared" si="38"/>
        <v>29.735823008772353</v>
      </c>
      <c r="AB136" s="16">
        <f t="shared" si="38"/>
        <v>29.65300315442591</v>
      </c>
      <c r="AC136" s="16">
        <f t="shared" si="38"/>
        <v>30.186313680789294</v>
      </c>
      <c r="AD136" s="16">
        <f t="shared" si="38"/>
        <v>29.822895577622905</v>
      </c>
      <c r="AE136" s="16">
        <f t="shared" si="38"/>
        <v>28.905623782911832</v>
      </c>
      <c r="AF136" s="16">
        <f t="shared" si="38"/>
        <v>30.060178631520852</v>
      </c>
      <c r="AG136" s="16">
        <f t="shared" si="38"/>
        <v>29.920146942972526</v>
      </c>
      <c r="AH136" s="16">
        <f t="shared" si="38"/>
        <v>29.884946316676881</v>
      </c>
      <c r="AI136" s="16">
        <f t="shared" si="38"/>
        <v>29.094730797171589</v>
      </c>
      <c r="AJ136" s="16">
        <f t="shared" si="38"/>
        <v>26.200699744026462</v>
      </c>
      <c r="AK136" s="16">
        <f t="shared" si="38"/>
        <v>27.258157390612695</v>
      </c>
      <c r="AL136" s="16">
        <f t="shared" si="38"/>
        <v>27.672085923183996</v>
      </c>
      <c r="AM136" s="16">
        <f t="shared" si="38"/>
        <v>26.597413371767043</v>
      </c>
      <c r="AN136" s="16">
        <f t="shared" si="38"/>
        <v>26.389292880530085</v>
      </c>
      <c r="AO136" s="16">
        <f t="shared" si="38"/>
        <v>25.830219575736852</v>
      </c>
      <c r="AP136" s="16">
        <f>SUM(AP137:AP139)</f>
        <v>24.944859589682125</v>
      </c>
      <c r="AQ136" s="17"/>
      <c r="AR136" s="17"/>
      <c r="AS136" s="17"/>
      <c r="AT136" s="17"/>
      <c r="AU136" s="17"/>
      <c r="AV136" s="978"/>
      <c r="AW136" s="17"/>
      <c r="AX136" s="17"/>
      <c r="AY136" s="17"/>
      <c r="AZ136" s="17"/>
      <c r="BA136" s="1132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</row>
    <row r="137" spans="1:73" s="59" customFormat="1" x14ac:dyDescent="0.35">
      <c r="A137" s="3" t="s">
        <v>69</v>
      </c>
      <c r="B137" s="44" t="s">
        <v>45</v>
      </c>
      <c r="C137" s="4" t="s">
        <v>45</v>
      </c>
      <c r="D137" s="55" t="s">
        <v>116</v>
      </c>
      <c r="E137" s="95" t="s">
        <v>222</v>
      </c>
      <c r="F137" s="55"/>
      <c r="G137" s="15" t="str">
        <f t="shared" si="34"/>
        <v>Þús. tonn CO₂-íg. | kt CO₂e</v>
      </c>
      <c r="H137" s="58">
        <v>24.932174174933799</v>
      </c>
      <c r="I137" s="58">
        <v>25.623978050169168</v>
      </c>
      <c r="J137" s="58">
        <v>25.956426096652915</v>
      </c>
      <c r="K137" s="58">
        <v>26.51538710515948</v>
      </c>
      <c r="L137" s="58">
        <v>27.046731370946588</v>
      </c>
      <c r="M137" s="58">
        <v>26.996776046058542</v>
      </c>
      <c r="N137" s="58">
        <v>27.802870162472608</v>
      </c>
      <c r="O137" s="58">
        <v>27.614051335791736</v>
      </c>
      <c r="P137" s="58">
        <v>27.584592730829833</v>
      </c>
      <c r="Q137" s="58">
        <v>27.11692863116242</v>
      </c>
      <c r="R137" s="58">
        <v>25.880539616749765</v>
      </c>
      <c r="S137" s="58">
        <v>26.036010020150748</v>
      </c>
      <c r="T137" s="58">
        <v>24.923089950241962</v>
      </c>
      <c r="U137" s="58">
        <v>25.166466582708626</v>
      </c>
      <c r="V137" s="58">
        <v>25.304393798511359</v>
      </c>
      <c r="W137" s="58">
        <v>26.207378834171784</v>
      </c>
      <c r="X137" s="58">
        <v>26.357315035308435</v>
      </c>
      <c r="Y137" s="58">
        <v>26.770282142497791</v>
      </c>
      <c r="Z137" s="58">
        <v>26.987321040221673</v>
      </c>
      <c r="AA137" s="58">
        <v>26.811417545427457</v>
      </c>
      <c r="AB137" s="58">
        <v>26.739012369286698</v>
      </c>
      <c r="AC137" s="58">
        <v>27.213145382015114</v>
      </c>
      <c r="AD137" s="58">
        <v>26.889226350940671</v>
      </c>
      <c r="AE137" s="58">
        <v>26.062186305512405</v>
      </c>
      <c r="AF137" s="58">
        <v>27.103167942524141</v>
      </c>
      <c r="AG137" s="58">
        <v>26.97691112886633</v>
      </c>
      <c r="AH137" s="58">
        <v>26.945173177543165</v>
      </c>
      <c r="AI137" s="58">
        <v>26.232690919920021</v>
      </c>
      <c r="AJ137" s="58">
        <v>23.623344827012126</v>
      </c>
      <c r="AK137" s="58">
        <v>24.57678068442516</v>
      </c>
      <c r="AL137" s="58">
        <v>24.949991192320098</v>
      </c>
      <c r="AM137" s="58">
        <v>23.98103385506289</v>
      </c>
      <c r="AN137" s="58">
        <v>23.793386113663203</v>
      </c>
      <c r="AO137" s="58">
        <v>23.289308680932848</v>
      </c>
      <c r="AP137" s="58">
        <v>22.49104128918588</v>
      </c>
      <c r="AQ137" s="17"/>
      <c r="AR137" s="17"/>
      <c r="AS137" s="17"/>
      <c r="AT137" s="17"/>
      <c r="AU137" s="17"/>
      <c r="AV137" s="978"/>
      <c r="AW137" s="17"/>
      <c r="AX137" s="17"/>
      <c r="AY137" s="17"/>
      <c r="AZ137" s="17"/>
      <c r="BA137" s="1132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</row>
    <row r="138" spans="1:73" s="59" customFormat="1" x14ac:dyDescent="0.35">
      <c r="A138" s="3" t="s">
        <v>70</v>
      </c>
      <c r="B138" s="44" t="s">
        <v>45</v>
      </c>
      <c r="C138" s="4" t="s">
        <v>45</v>
      </c>
      <c r="D138" s="55" t="s">
        <v>117</v>
      </c>
      <c r="E138" s="95" t="s">
        <v>223</v>
      </c>
      <c r="F138" s="55"/>
      <c r="G138" s="15" t="str">
        <f t="shared" si="34"/>
        <v>Þús. tonn CO₂-íg. | kt CO₂e</v>
      </c>
      <c r="H138" s="77">
        <v>1.3890975225146303</v>
      </c>
      <c r="I138" s="77">
        <v>1.4274843792682661</v>
      </c>
      <c r="J138" s="77">
        <v>1.4452722435068326</v>
      </c>
      <c r="K138" s="77">
        <v>1.4766637759950267</v>
      </c>
      <c r="L138" s="77">
        <v>1.5051985775696504</v>
      </c>
      <c r="M138" s="77">
        <v>1.5022637673892316</v>
      </c>
      <c r="N138" s="77">
        <v>1.548774328489156</v>
      </c>
      <c r="O138" s="77">
        <v>1.5391398744006302</v>
      </c>
      <c r="P138" s="77">
        <v>1.5385324739500297</v>
      </c>
      <c r="Q138" s="77">
        <v>1.5143220514992193</v>
      </c>
      <c r="R138" s="77">
        <v>1.4461623282189471</v>
      </c>
      <c r="S138" s="77">
        <v>1.4559201623218831</v>
      </c>
      <c r="T138" s="77">
        <v>1.3937946355806536</v>
      </c>
      <c r="U138" s="77">
        <v>1.4075971846782107</v>
      </c>
      <c r="V138" s="77">
        <v>1.4137581024308989</v>
      </c>
      <c r="W138" s="77">
        <v>1.4649021162657088</v>
      </c>
      <c r="X138" s="77">
        <v>1.4715352584932819</v>
      </c>
      <c r="Y138" s="77">
        <v>1.4944065331159819</v>
      </c>
      <c r="Z138" s="77">
        <v>1.505204182940187</v>
      </c>
      <c r="AA138" s="77">
        <v>1.4958820521053147</v>
      </c>
      <c r="AB138" s="77">
        <v>1.4913768009561845</v>
      </c>
      <c r="AC138" s="77">
        <v>1.5191515121827104</v>
      </c>
      <c r="AD138" s="77">
        <v>1.500365622604217</v>
      </c>
      <c r="AE138" s="77">
        <v>1.4542184245970058</v>
      </c>
      <c r="AF138" s="77">
        <v>1.5123031400719089</v>
      </c>
      <c r="AG138" s="77">
        <v>1.5052582597038615</v>
      </c>
      <c r="AH138" s="77">
        <v>1.5034873448223518</v>
      </c>
      <c r="AI138" s="77">
        <v>1.4637322446903687</v>
      </c>
      <c r="AJ138" s="77">
        <v>1.3181358960197167</v>
      </c>
      <c r="AK138" s="77">
        <v>1.3713357302265738</v>
      </c>
      <c r="AL138" s="77">
        <v>1.3921601380668032</v>
      </c>
      <c r="AM138" s="77">
        <v>1.3380942359981858</v>
      </c>
      <c r="AN138" s="77">
        <v>1.3276238633410873</v>
      </c>
      <c r="AO138" s="77">
        <v>1.299497340051482</v>
      </c>
      <c r="AP138" s="77">
        <v>1.2549555991850254</v>
      </c>
      <c r="AQ138" s="17"/>
      <c r="AR138" s="17"/>
      <c r="AS138" s="17"/>
      <c r="AT138" s="17"/>
      <c r="AU138" s="17"/>
      <c r="AV138" s="978"/>
      <c r="AW138" s="17"/>
      <c r="AX138" s="17"/>
      <c r="AY138" s="17"/>
      <c r="AZ138" s="17"/>
      <c r="BA138" s="1132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</row>
    <row r="139" spans="1:73" s="59" customFormat="1" x14ac:dyDescent="0.25">
      <c r="A139" s="3" t="s">
        <v>71</v>
      </c>
      <c r="B139" s="59" t="s">
        <v>45</v>
      </c>
      <c r="C139" s="4" t="s">
        <v>45</v>
      </c>
      <c r="D139" s="55" t="s">
        <v>118</v>
      </c>
      <c r="E139" s="95" t="s">
        <v>224</v>
      </c>
      <c r="F139" s="55"/>
      <c r="G139" s="15" t="str">
        <f t="shared" si="34"/>
        <v>Þús. tonn CO₂-íg. | kt CO₂e</v>
      </c>
      <c r="H139" s="96">
        <v>1.3194918544717142</v>
      </c>
      <c r="I139" s="96">
        <v>1.3556717516016532</v>
      </c>
      <c r="J139" s="96">
        <v>1.3699701938227626</v>
      </c>
      <c r="K139" s="96">
        <v>1.4007888230092533</v>
      </c>
      <c r="L139" s="96">
        <v>1.4242783299513027</v>
      </c>
      <c r="M139" s="96">
        <v>1.4211078876573915</v>
      </c>
      <c r="N139" s="96">
        <v>1.4712063090454175</v>
      </c>
      <c r="O139" s="96">
        <v>1.4652327787336032</v>
      </c>
      <c r="P139" s="96">
        <v>1.4684601978270135</v>
      </c>
      <c r="Q139" s="96">
        <v>1.4521424102254021</v>
      </c>
      <c r="R139" s="96">
        <v>1.3898051575207819</v>
      </c>
      <c r="S139" s="96">
        <v>1.402983753894677</v>
      </c>
      <c r="T139" s="96">
        <v>1.3430657299400144</v>
      </c>
      <c r="U139" s="96">
        <v>1.3567305201797901</v>
      </c>
      <c r="V139" s="96">
        <v>1.3569810806627929</v>
      </c>
      <c r="W139" s="96">
        <v>1.4086358669666668</v>
      </c>
      <c r="X139" s="96">
        <v>1.4086021356752927</v>
      </c>
      <c r="Y139" s="96">
        <v>1.4299873351176211</v>
      </c>
      <c r="Z139" s="96">
        <v>1.4354039507403293</v>
      </c>
      <c r="AA139" s="96">
        <v>1.4285234112395813</v>
      </c>
      <c r="AB139" s="96">
        <v>1.4226139841830283</v>
      </c>
      <c r="AC139" s="96">
        <v>1.4540167865914699</v>
      </c>
      <c r="AD139" s="96">
        <v>1.4333036040780163</v>
      </c>
      <c r="AE139" s="96">
        <v>1.38921905280242</v>
      </c>
      <c r="AF139" s="96">
        <v>1.4447075489247991</v>
      </c>
      <c r="AG139" s="96">
        <v>1.4379775544023343</v>
      </c>
      <c r="AH139" s="96">
        <v>1.4362857943113658</v>
      </c>
      <c r="AI139" s="96">
        <v>1.3983076325611981</v>
      </c>
      <c r="AJ139" s="96">
        <v>1.2592190209946197</v>
      </c>
      <c r="AK139" s="96">
        <v>1.3100409759609632</v>
      </c>
      <c r="AL139" s="96">
        <v>1.3299345927970938</v>
      </c>
      <c r="AM139" s="96">
        <v>1.2782852807059704</v>
      </c>
      <c r="AN139" s="96">
        <v>1.268282903525793</v>
      </c>
      <c r="AO139" s="96">
        <v>1.2414135547525238</v>
      </c>
      <c r="AP139" s="96">
        <v>1.198862701311221</v>
      </c>
      <c r="AQ139" s="17"/>
      <c r="AR139" s="17"/>
      <c r="AS139" s="17"/>
      <c r="AT139" s="17"/>
      <c r="AU139" s="17"/>
      <c r="AV139" s="978"/>
      <c r="AW139" s="17"/>
      <c r="AX139" s="17"/>
      <c r="AY139" s="17"/>
      <c r="AZ139" s="17"/>
      <c r="BA139" s="1132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</row>
    <row r="140" spans="1:73" s="29" customFormat="1" x14ac:dyDescent="0.4">
      <c r="A140" s="35" t="s">
        <v>72</v>
      </c>
      <c r="B140" s="44" t="s">
        <v>72</v>
      </c>
      <c r="C140" s="4" t="s">
        <v>45</v>
      </c>
      <c r="D140" s="14" t="s">
        <v>209</v>
      </c>
      <c r="E140" s="13" t="s">
        <v>235</v>
      </c>
      <c r="F140" s="14"/>
      <c r="G140" s="15" t="str">
        <f t="shared" si="34"/>
        <v>Þús. tonn CO₂-íg. | kt CO₂e</v>
      </c>
      <c r="H140" s="16">
        <v>147.78433438074271</v>
      </c>
      <c r="I140" s="16">
        <v>155.1034401373629</v>
      </c>
      <c r="J140" s="16">
        <v>160.01747578747319</v>
      </c>
      <c r="K140" s="16">
        <v>162.48122654233654</v>
      </c>
      <c r="L140" s="16">
        <v>167.42731385476205</v>
      </c>
      <c r="M140" s="16">
        <v>170.26374946659834</v>
      </c>
      <c r="N140" s="16">
        <v>173.20192972193922</v>
      </c>
      <c r="O140" s="16">
        <v>174.90895303512195</v>
      </c>
      <c r="P140" s="16">
        <v>178.85136386056024</v>
      </c>
      <c r="Q140" s="16">
        <v>179.55019036542171</v>
      </c>
      <c r="R140" s="16">
        <v>180.46417033325378</v>
      </c>
      <c r="S140" s="16">
        <v>180.43153220041413</v>
      </c>
      <c r="T140" s="16">
        <v>182.68568553721423</v>
      </c>
      <c r="U140" s="16">
        <v>185.40865168380728</v>
      </c>
      <c r="V140" s="16">
        <v>191.75258181088822</v>
      </c>
      <c r="W140" s="16">
        <v>195.74478757481128</v>
      </c>
      <c r="X140" s="16">
        <v>196.08180482066297</v>
      </c>
      <c r="Y140" s="16">
        <v>196.86351367175919</v>
      </c>
      <c r="Z140" s="16">
        <v>197.35277738943344</v>
      </c>
      <c r="AA140" s="16">
        <v>196.39297126921491</v>
      </c>
      <c r="AB140" s="16">
        <v>195.50692931706621</v>
      </c>
      <c r="AC140" s="16">
        <v>194.62163188317825</v>
      </c>
      <c r="AD140" s="16">
        <v>193.773373552306</v>
      </c>
      <c r="AE140" s="16">
        <v>193.42284271097753</v>
      </c>
      <c r="AF140" s="16">
        <v>192.69430944887628</v>
      </c>
      <c r="AG140" s="16">
        <v>192.03452907089306</v>
      </c>
      <c r="AH140" s="16">
        <v>191.2985802417933</v>
      </c>
      <c r="AI140" s="16">
        <v>190.80105963330715</v>
      </c>
      <c r="AJ140" s="16">
        <v>190.51590282433983</v>
      </c>
      <c r="AK140" s="16">
        <v>190.2424512270801</v>
      </c>
      <c r="AL140" s="16">
        <v>190.10872324407484</v>
      </c>
      <c r="AM140" s="16">
        <v>189.73858323895246</v>
      </c>
      <c r="AN140" s="16">
        <v>190.78654830948304</v>
      </c>
      <c r="AO140" s="16">
        <v>191.09863759276044</v>
      </c>
      <c r="AP140" s="16">
        <v>191.77623947103135</v>
      </c>
      <c r="AQ140" s="17"/>
      <c r="AR140" s="17"/>
      <c r="AS140" s="17"/>
      <c r="AT140" s="17"/>
      <c r="AU140" s="17"/>
      <c r="AV140" s="978"/>
      <c r="AW140" s="17"/>
      <c r="AX140" s="17"/>
      <c r="AY140" s="17"/>
      <c r="AZ140" s="17"/>
      <c r="BA140" s="1132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</row>
    <row r="141" spans="1:73" s="29" customFormat="1" x14ac:dyDescent="0.4">
      <c r="A141" s="35"/>
      <c r="B141" s="44" t="s">
        <v>104</v>
      </c>
      <c r="C141" s="4" t="s">
        <v>45</v>
      </c>
      <c r="D141" s="14" t="s">
        <v>23</v>
      </c>
      <c r="E141" s="13" t="s">
        <v>179</v>
      </c>
      <c r="F141" s="14"/>
      <c r="G141" s="15" t="str">
        <f t="shared" si="34"/>
        <v>Þús. tonn CO₂-íg. | kt CO₂e</v>
      </c>
      <c r="H141" s="16">
        <f>H142-SUM(H121,H128,H132,H136,H140)</f>
        <v>25.078612556987423</v>
      </c>
      <c r="I141" s="16">
        <f t="shared" ref="I141:AO141" si="39">I142-SUM(I121,I128,I132,I136,I140)</f>
        <v>23.221774197633977</v>
      </c>
      <c r="J141" s="16">
        <f t="shared" si="39"/>
        <v>20.364849142548906</v>
      </c>
      <c r="K141" s="16">
        <f t="shared" si="39"/>
        <v>21.13464862407352</v>
      </c>
      <c r="L141" s="16">
        <f t="shared" si="39"/>
        <v>21.271348674389515</v>
      </c>
      <c r="M141" s="16">
        <f t="shared" si="39"/>
        <v>21.044513680936234</v>
      </c>
      <c r="N141" s="16">
        <f t="shared" si="39"/>
        <v>22.03669099846104</v>
      </c>
      <c r="O141" s="16">
        <f t="shared" si="39"/>
        <v>22.114406616297515</v>
      </c>
      <c r="P141" s="16">
        <f t="shared" si="39"/>
        <v>22.837416298096173</v>
      </c>
      <c r="Q141" s="16">
        <f t="shared" si="39"/>
        <v>22.013971021711541</v>
      </c>
      <c r="R141" s="16">
        <f t="shared" si="39"/>
        <v>22.839804984335046</v>
      </c>
      <c r="S141" s="16">
        <f t="shared" si="39"/>
        <v>24.98538399409199</v>
      </c>
      <c r="T141" s="16">
        <f t="shared" si="39"/>
        <v>23.884569626989332</v>
      </c>
      <c r="U141" s="16">
        <f t="shared" si="39"/>
        <v>22.813894229514403</v>
      </c>
      <c r="V141" s="16">
        <f t="shared" si="39"/>
        <v>22.897101205097783</v>
      </c>
      <c r="W141" s="16">
        <f t="shared" si="39"/>
        <v>23.846156732987652</v>
      </c>
      <c r="X141" s="16">
        <f t="shared" si="39"/>
        <v>26.697786615972291</v>
      </c>
      <c r="Y141" s="16">
        <f t="shared" si="39"/>
        <v>27.344437820810754</v>
      </c>
      <c r="Z141" s="16">
        <f t="shared" si="39"/>
        <v>26.72041024454154</v>
      </c>
      <c r="AA141" s="16">
        <f t="shared" si="39"/>
        <v>25.934707127973297</v>
      </c>
      <c r="AB141" s="16">
        <f t="shared" si="39"/>
        <v>23.587608887410852</v>
      </c>
      <c r="AC141" s="16">
        <f t="shared" si="39"/>
        <v>24.997411666407857</v>
      </c>
      <c r="AD141" s="16">
        <f t="shared" si="39"/>
        <v>22.086130105575421</v>
      </c>
      <c r="AE141" s="16">
        <f t="shared" si="39"/>
        <v>22.917489737403457</v>
      </c>
      <c r="AF141" s="16">
        <f t="shared" si="39"/>
        <v>24.314197768404256</v>
      </c>
      <c r="AG141" s="16">
        <f t="shared" si="39"/>
        <v>25.360497469970483</v>
      </c>
      <c r="AH141" s="16">
        <f t="shared" si="39"/>
        <v>25.154742407167305</v>
      </c>
      <c r="AI141" s="16">
        <f t="shared" si="39"/>
        <v>25.025235407430387</v>
      </c>
      <c r="AJ141" s="16">
        <f t="shared" si="39"/>
        <v>22.992155565196072</v>
      </c>
      <c r="AK141" s="16">
        <f t="shared" si="39"/>
        <v>21.888787567326403</v>
      </c>
      <c r="AL141" s="16">
        <f t="shared" si="39"/>
        <v>21.874464594258143</v>
      </c>
      <c r="AM141" s="16">
        <f t="shared" si="39"/>
        <v>21.587883235784375</v>
      </c>
      <c r="AN141" s="16">
        <f t="shared" si="39"/>
        <v>21.3616065710562</v>
      </c>
      <c r="AO141" s="16">
        <f t="shared" si="39"/>
        <v>20.28039633651224</v>
      </c>
      <c r="AP141" s="16">
        <f>AP142-SUM(AP121,AP128,AP132,AP136,AP140)</f>
        <v>19.906110847395098</v>
      </c>
      <c r="AQ141" s="17"/>
      <c r="AR141" s="17"/>
      <c r="AS141" s="17"/>
      <c r="AT141" s="17"/>
      <c r="AU141" s="17"/>
      <c r="AV141" s="978"/>
      <c r="AW141" s="17"/>
      <c r="AX141" s="17"/>
      <c r="AY141" s="17"/>
      <c r="AZ141" s="17"/>
      <c r="BA141" s="1132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</row>
    <row r="142" spans="1:73" s="33" customFormat="1" x14ac:dyDescent="0.4">
      <c r="A142" s="35" t="s">
        <v>41</v>
      </c>
      <c r="B142" s="44" t="s">
        <v>41</v>
      </c>
      <c r="C142" s="4" t="s">
        <v>45</v>
      </c>
      <c r="D142" s="43" t="s">
        <v>129</v>
      </c>
      <c r="E142" s="20"/>
      <c r="F142" s="21"/>
      <c r="G142" s="22" t="str">
        <f t="shared" si="34"/>
        <v>Þús. tonn CO₂-íg. | kt CO₂e</v>
      </c>
      <c r="H142" s="23">
        <v>712.28542787885226</v>
      </c>
      <c r="I142" s="23">
        <v>703.0614670058909</v>
      </c>
      <c r="J142" s="23">
        <v>679.80229554630125</v>
      </c>
      <c r="K142" s="23">
        <v>685.11769849088626</v>
      </c>
      <c r="L142" s="23">
        <v>694.12162488687534</v>
      </c>
      <c r="M142" s="23">
        <v>678.7745246045904</v>
      </c>
      <c r="N142" s="23">
        <v>693.56138380669324</v>
      </c>
      <c r="O142" s="23">
        <v>694.38461331332746</v>
      </c>
      <c r="P142" s="23">
        <v>709.58602714072219</v>
      </c>
      <c r="Q142" s="23">
        <v>709.026232877658</v>
      </c>
      <c r="R142" s="23">
        <v>694.99458425620571</v>
      </c>
      <c r="S142" s="23">
        <v>695.97030056877088</v>
      </c>
      <c r="T142" s="23">
        <v>680.90790457674211</v>
      </c>
      <c r="U142" s="23">
        <v>674.67732397882537</v>
      </c>
      <c r="V142" s="23">
        <v>672.98884541069299</v>
      </c>
      <c r="W142" s="23">
        <v>677.91824965860394</v>
      </c>
      <c r="X142" s="23">
        <v>705.51353754214438</v>
      </c>
      <c r="Y142" s="23">
        <v>722.96805216425832</v>
      </c>
      <c r="Z142" s="23">
        <v>738.73601274478824</v>
      </c>
      <c r="AA142" s="23">
        <v>725.75149545364548</v>
      </c>
      <c r="AB142" s="23">
        <v>713.61632112887037</v>
      </c>
      <c r="AC142" s="23">
        <v>710.71295363551349</v>
      </c>
      <c r="AD142" s="23">
        <v>705.37361951243383</v>
      </c>
      <c r="AE142" s="23">
        <v>696.54860016837506</v>
      </c>
      <c r="AF142" s="23">
        <v>735.83172353567954</v>
      </c>
      <c r="AG142" s="23">
        <v>725.84750264150341</v>
      </c>
      <c r="AH142" s="23">
        <v>723.53982063634908</v>
      </c>
      <c r="AI142" s="23">
        <v>727.13219762024289</v>
      </c>
      <c r="AJ142" s="23">
        <v>705.33506809161008</v>
      </c>
      <c r="AK142" s="23">
        <v>690.58383151593978</v>
      </c>
      <c r="AL142" s="23">
        <v>687.2878158396702</v>
      </c>
      <c r="AM142" s="23">
        <v>691.30345037495408</v>
      </c>
      <c r="AN142" s="23">
        <v>682.15195474561085</v>
      </c>
      <c r="AO142" s="23">
        <v>660.23731696106415</v>
      </c>
      <c r="AP142" s="23">
        <v>661.73982386409887</v>
      </c>
      <c r="AQ142" s="17"/>
      <c r="AR142" s="17"/>
      <c r="AS142" s="17"/>
      <c r="AT142" s="17"/>
      <c r="AU142" s="17"/>
      <c r="AV142" s="978"/>
      <c r="AW142" s="17"/>
      <c r="AX142" s="17"/>
      <c r="AY142" s="17"/>
      <c r="AZ142" s="17"/>
      <c r="BA142" s="1132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</row>
    <row r="143" spans="1:73" s="7" customFormat="1" ht="36" customHeight="1" x14ac:dyDescent="0.4">
      <c r="A143" s="3"/>
      <c r="B143" s="321" t="s">
        <v>45</v>
      </c>
      <c r="C143" s="4"/>
      <c r="D143" s="894" t="str">
        <f>$D$12</f>
        <v>Sviðsmynd byggð á aðgerðum stjórvalda</v>
      </c>
      <c r="E143" s="894" t="str">
        <f>$E$12</f>
        <v>Government policy-based scenario</v>
      </c>
      <c r="F143" s="82"/>
      <c r="G143" s="82"/>
      <c r="H143" s="6"/>
      <c r="I143" s="88"/>
      <c r="J143" s="89"/>
      <c r="K143" s="90"/>
      <c r="L143" s="10"/>
      <c r="M143" s="91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11"/>
      <c r="AS143" s="11"/>
      <c r="AT143" s="11"/>
      <c r="AU143" s="11"/>
      <c r="AV143" s="977"/>
      <c r="AW143" s="11"/>
      <c r="AX143" s="11"/>
      <c r="AY143" s="11"/>
      <c r="AZ143" s="11"/>
      <c r="BA143" s="113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</row>
    <row r="144" spans="1:73" s="29" customFormat="1" x14ac:dyDescent="0.4">
      <c r="A144" s="3"/>
      <c r="B144" s="44" t="s">
        <v>296</v>
      </c>
      <c r="C144" s="4" t="s">
        <v>45</v>
      </c>
      <c r="D144" s="14" t="s">
        <v>420</v>
      </c>
      <c r="E144" s="13" t="s">
        <v>421</v>
      </c>
      <c r="F144" s="14"/>
      <c r="G144" s="15" t="str">
        <f t="shared" ref="G144:G165" si="40">$G$5</f>
        <v>Þús. tonn CO₂-íg. | kt CO₂e</v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089">
        <f t="shared" ref="AP144:AP165" si="41">AP121</f>
        <v>114.9860604505522</v>
      </c>
      <c r="AQ144" s="16">
        <f t="shared" ref="AQ144:BU144" si="42">SUM(AQ145:AQ148)-SUM(AQ149:AQ150)</f>
        <v>118.92386744797025</v>
      </c>
      <c r="AR144" s="16">
        <f t="shared" si="42"/>
        <v>114.51285365301692</v>
      </c>
      <c r="AS144" s="16">
        <f t="shared" si="42"/>
        <v>110.15419732524472</v>
      </c>
      <c r="AT144" s="16">
        <f t="shared" si="42"/>
        <v>105.79255961560455</v>
      </c>
      <c r="AU144" s="16">
        <f t="shared" si="42"/>
        <v>101.40788445044657</v>
      </c>
      <c r="AV144" s="1021">
        <f t="shared" si="42"/>
        <v>97.039403958784135</v>
      </c>
      <c r="AW144" s="16">
        <f t="shared" si="42"/>
        <v>96.883751896352692</v>
      </c>
      <c r="AX144" s="16">
        <f t="shared" si="42"/>
        <v>96.735149711075735</v>
      </c>
      <c r="AY144" s="16">
        <f t="shared" si="42"/>
        <v>96.573924401683826</v>
      </c>
      <c r="AZ144" s="16">
        <f t="shared" si="42"/>
        <v>96.416761977738872</v>
      </c>
      <c r="BA144" s="1021">
        <f t="shared" si="42"/>
        <v>96.254365827307112</v>
      </c>
      <c r="BB144" s="16">
        <f t="shared" si="42"/>
        <v>96.1034388440047</v>
      </c>
      <c r="BC144" s="16">
        <f t="shared" si="42"/>
        <v>95.944830898868503</v>
      </c>
      <c r="BD144" s="16">
        <f t="shared" si="42"/>
        <v>95.792660926281968</v>
      </c>
      <c r="BE144" s="16">
        <f t="shared" si="42"/>
        <v>95.633673644659041</v>
      </c>
      <c r="BF144" s="16">
        <f t="shared" si="42"/>
        <v>95.482750754659662</v>
      </c>
      <c r="BG144" s="16">
        <f t="shared" si="42"/>
        <v>95.325494788038242</v>
      </c>
      <c r="BH144" s="16">
        <f t="shared" si="42"/>
        <v>95.175415679772073</v>
      </c>
      <c r="BI144" s="16">
        <f t="shared" si="42"/>
        <v>95.018424868742414</v>
      </c>
      <c r="BJ144" s="16">
        <f t="shared" si="42"/>
        <v>94.868914381154156</v>
      </c>
      <c r="BK144" s="16">
        <f t="shared" si="42"/>
        <v>94.712684486117467</v>
      </c>
      <c r="BL144" s="16">
        <f t="shared" si="42"/>
        <v>94.563842898186692</v>
      </c>
      <c r="BM144" s="16">
        <f t="shared" si="42"/>
        <v>94.408075569915098</v>
      </c>
      <c r="BN144" s="16">
        <f t="shared" si="42"/>
        <v>94.259625046241013</v>
      </c>
      <c r="BO144" s="16">
        <f t="shared" si="42"/>
        <v>94.104277618811011</v>
      </c>
      <c r="BP144" s="16">
        <f t="shared" si="42"/>
        <v>93.956221287960346</v>
      </c>
      <c r="BQ144" s="16">
        <f t="shared" si="42"/>
        <v>93.801199027822634</v>
      </c>
      <c r="BR144" s="16">
        <f t="shared" si="42"/>
        <v>93.653403273473373</v>
      </c>
      <c r="BS144" s="16">
        <f t="shared" si="42"/>
        <v>93.498604964161586</v>
      </c>
      <c r="BT144" s="16">
        <f t="shared" si="42"/>
        <v>93.351003331762769</v>
      </c>
      <c r="BU144" s="16">
        <f t="shared" si="42"/>
        <v>93.19635758476366</v>
      </c>
    </row>
    <row r="145" spans="1:73" s="59" customFormat="1" hidden="1" x14ac:dyDescent="0.25">
      <c r="A145" s="92" t="s">
        <v>61</v>
      </c>
      <c r="B145" s="59" t="s">
        <v>45</v>
      </c>
      <c r="C145" s="4" t="s">
        <v>45</v>
      </c>
      <c r="D145" s="62" t="s">
        <v>217</v>
      </c>
      <c r="E145" s="61"/>
      <c r="F145" s="62"/>
      <c r="G145" s="63" t="str">
        <f t="shared" si="40"/>
        <v>Þús. tonn CO₂-íg. | kt CO₂e</v>
      </c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1097">
        <f t="shared" si="41"/>
        <v>301.35196713268823</v>
      </c>
      <c r="AQ145" s="64">
        <v>305.45424397847171</v>
      </c>
      <c r="AR145" s="64">
        <v>301.12377035151485</v>
      </c>
      <c r="AS145" s="64">
        <v>296.86438156128429</v>
      </c>
      <c r="AT145" s="64">
        <v>292.46254351592046</v>
      </c>
      <c r="AU145" s="64">
        <v>287.25706392673186</v>
      </c>
      <c r="AV145" s="1027">
        <v>282.06376519466471</v>
      </c>
      <c r="AW145" s="64">
        <v>282.15677838794755</v>
      </c>
      <c r="AX145" s="64">
        <v>282.25860912198993</v>
      </c>
      <c r="AY145" s="64">
        <v>282.34964332966285</v>
      </c>
      <c r="AZ145" s="64">
        <v>282.44662523824417</v>
      </c>
      <c r="BA145" s="1027">
        <v>282.56197799943993</v>
      </c>
      <c r="BB145" s="64">
        <v>282.66904596808399</v>
      </c>
      <c r="BC145" s="64">
        <v>282.77048824842632</v>
      </c>
      <c r="BD145" s="64">
        <v>282.8804795737143</v>
      </c>
      <c r="BE145" s="64">
        <v>282.98581996493641</v>
      </c>
      <c r="BF145" s="64">
        <v>283.09705662957094</v>
      </c>
      <c r="BG145" s="64">
        <v>283.20423587266225</v>
      </c>
      <c r="BH145" s="64">
        <v>282.71960018712821</v>
      </c>
      <c r="BI145" s="64">
        <v>282.67790474920992</v>
      </c>
      <c r="BJ145" s="64">
        <v>282.58378893454426</v>
      </c>
      <c r="BK145" s="64">
        <v>282.02419743217274</v>
      </c>
      <c r="BL145" s="64">
        <v>281.47146855763987</v>
      </c>
      <c r="BM145" s="64">
        <v>280.91131013672009</v>
      </c>
      <c r="BN145" s="64">
        <v>280.35798596505401</v>
      </c>
      <c r="BO145" s="64">
        <v>279.79730298797034</v>
      </c>
      <c r="BP145" s="64">
        <v>279.24346928724253</v>
      </c>
      <c r="BQ145" s="64">
        <v>278.68224737028021</v>
      </c>
      <c r="BR145" s="64">
        <v>278.12784868069139</v>
      </c>
      <c r="BS145" s="64">
        <v>277.56606266429606</v>
      </c>
      <c r="BT145" s="64">
        <v>277.011106579753</v>
      </c>
      <c r="BU145" s="64">
        <v>276.44876479729709</v>
      </c>
    </row>
    <row r="146" spans="1:73" s="59" customFormat="1" hidden="1" x14ac:dyDescent="0.25">
      <c r="A146" s="92" t="s">
        <v>62</v>
      </c>
      <c r="B146" s="59" t="s">
        <v>45</v>
      </c>
      <c r="C146" s="4" t="s">
        <v>45</v>
      </c>
      <c r="D146" s="62" t="s">
        <v>217</v>
      </c>
      <c r="E146" s="61"/>
      <c r="F146" s="62"/>
      <c r="G146" s="63" t="str">
        <f t="shared" si="40"/>
        <v>Þús. tonn CO₂-íg. | kt CO₂e</v>
      </c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1097">
        <f t="shared" si="41"/>
        <v>2.5082184233333336</v>
      </c>
      <c r="AQ146" s="93">
        <v>3.0036677909248963</v>
      </c>
      <c r="AR146" s="93">
        <v>3.0683428708554263</v>
      </c>
      <c r="AS146" s="93">
        <v>3.133017950785951</v>
      </c>
      <c r="AT146" s="93">
        <v>3.1976930307164806</v>
      </c>
      <c r="AU146" s="93">
        <v>3.262368110647011</v>
      </c>
      <c r="AV146" s="1028">
        <v>3.3270431905775348</v>
      </c>
      <c r="AW146" s="93">
        <v>3.3917182705080648</v>
      </c>
      <c r="AX146" s="93">
        <v>3.4563933504385895</v>
      </c>
      <c r="AY146" s="93">
        <v>3.5210684303691195</v>
      </c>
      <c r="AZ146" s="93">
        <v>3.5857435102996496</v>
      </c>
      <c r="BA146" s="1028">
        <v>3.6504185902301738</v>
      </c>
      <c r="BB146" s="93">
        <v>3.7150936701607038</v>
      </c>
      <c r="BC146" s="93">
        <v>3.779768750091228</v>
      </c>
      <c r="BD146" s="93">
        <v>3.844443830021758</v>
      </c>
      <c r="BE146" s="93">
        <v>3.9091189099522889</v>
      </c>
      <c r="BF146" s="93">
        <v>3.9737939898828123</v>
      </c>
      <c r="BG146" s="93">
        <v>4.0384690698133427</v>
      </c>
      <c r="BH146" s="93">
        <v>4.1031441497438665</v>
      </c>
      <c r="BI146" s="93">
        <v>4.1678192296743966</v>
      </c>
      <c r="BJ146" s="93">
        <v>4.2324943096049275</v>
      </c>
      <c r="BK146" s="93">
        <v>4.2971693895354512</v>
      </c>
      <c r="BL146" s="93">
        <v>4.3618444694659804</v>
      </c>
      <c r="BM146" s="93">
        <v>4.426519549396505</v>
      </c>
      <c r="BN146" s="93">
        <v>4.4911946293270351</v>
      </c>
      <c r="BO146" s="93">
        <v>4.5558697092575651</v>
      </c>
      <c r="BP146" s="93">
        <v>4.6205447891880889</v>
      </c>
      <c r="BQ146" s="93">
        <v>4.6852198691186198</v>
      </c>
      <c r="BR146" s="93">
        <v>4.7498949490491427</v>
      </c>
      <c r="BS146" s="93">
        <v>4.8145700289796736</v>
      </c>
      <c r="BT146" s="93">
        <v>4.8792451089102036</v>
      </c>
      <c r="BU146" s="93">
        <v>4.9439201888407283</v>
      </c>
    </row>
    <row r="147" spans="1:73" s="59" customFormat="1" hidden="1" x14ac:dyDescent="0.25">
      <c r="A147" s="92" t="s">
        <v>85</v>
      </c>
      <c r="B147" s="59" t="s">
        <v>45</v>
      </c>
      <c r="C147" s="4" t="s">
        <v>45</v>
      </c>
      <c r="D147" s="62" t="s">
        <v>217</v>
      </c>
      <c r="E147" s="61"/>
      <c r="F147" s="62"/>
      <c r="G147" s="63" t="str">
        <f t="shared" si="40"/>
        <v>Þús. tonn CO₂-íg. | kt CO₂e</v>
      </c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1097">
        <f t="shared" si="41"/>
        <v>2.0180196666666665</v>
      </c>
      <c r="AQ147" s="93">
        <v>1.6772939333333334</v>
      </c>
      <c r="AR147" s="93">
        <v>1.5699471216000001</v>
      </c>
      <c r="AS147" s="93">
        <v>1.4626003098666664</v>
      </c>
      <c r="AT147" s="93">
        <v>1.3552534981333335</v>
      </c>
      <c r="AU147" s="93">
        <v>1.2479066863999999</v>
      </c>
      <c r="AV147" s="1028">
        <v>1.1405598746666665</v>
      </c>
      <c r="AW147" s="93">
        <v>1.1405598746666665</v>
      </c>
      <c r="AX147" s="93">
        <v>1.1405598746666665</v>
      </c>
      <c r="AY147" s="93">
        <v>1.1405598746666665</v>
      </c>
      <c r="AZ147" s="93">
        <v>1.1405598746666665</v>
      </c>
      <c r="BA147" s="1028">
        <v>1.1405598746666665</v>
      </c>
      <c r="BB147" s="93">
        <v>1.1405598746666665</v>
      </c>
      <c r="BC147" s="93">
        <v>1.1405598746666665</v>
      </c>
      <c r="BD147" s="93">
        <v>1.1405598746666665</v>
      </c>
      <c r="BE147" s="93">
        <v>1.1405598746666665</v>
      </c>
      <c r="BF147" s="93">
        <v>1.1405598746666665</v>
      </c>
      <c r="BG147" s="93">
        <v>1.1405598746666665</v>
      </c>
      <c r="BH147" s="93">
        <v>1.1405598746666665</v>
      </c>
      <c r="BI147" s="93">
        <v>1.1405598746666665</v>
      </c>
      <c r="BJ147" s="93">
        <v>1.1405598746666665</v>
      </c>
      <c r="BK147" s="93">
        <v>1.1405598746666665</v>
      </c>
      <c r="BL147" s="93">
        <v>1.1405598746666665</v>
      </c>
      <c r="BM147" s="93">
        <v>1.1405598746666665</v>
      </c>
      <c r="BN147" s="93">
        <v>1.1405598746666665</v>
      </c>
      <c r="BO147" s="93">
        <v>1.1405598746666665</v>
      </c>
      <c r="BP147" s="93">
        <v>1.1405598746666665</v>
      </c>
      <c r="BQ147" s="93">
        <v>1.1405598746666665</v>
      </c>
      <c r="BR147" s="93">
        <v>1.1405598746666665</v>
      </c>
      <c r="BS147" s="93">
        <v>1.1405598746666665</v>
      </c>
      <c r="BT147" s="93">
        <v>1.1405598746666665</v>
      </c>
      <c r="BU147" s="93">
        <v>1.1405598746666665</v>
      </c>
    </row>
    <row r="148" spans="1:73" s="59" customFormat="1" hidden="1" x14ac:dyDescent="0.25">
      <c r="A148" s="92" t="s">
        <v>86</v>
      </c>
      <c r="B148" s="59" t="s">
        <v>45</v>
      </c>
      <c r="C148" s="4" t="s">
        <v>45</v>
      </c>
      <c r="D148" s="62" t="s">
        <v>217</v>
      </c>
      <c r="E148" s="61"/>
      <c r="F148" s="62"/>
      <c r="G148" s="63" t="str">
        <f t="shared" si="40"/>
        <v>Þús. tonn CO₂-íg. | kt CO₂e</v>
      </c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1097">
        <f t="shared" si="41"/>
        <v>1.1488562849915438</v>
      </c>
      <c r="AQ148" s="93">
        <v>1.4389719101601066</v>
      </c>
      <c r="AR148" s="93">
        <v>1.3009372445383418</v>
      </c>
      <c r="AS148" s="93">
        <v>1.1706448685705861</v>
      </c>
      <c r="AT148" s="93">
        <v>1.047727212416274</v>
      </c>
      <c r="AU148" s="93">
        <v>0.93183277352059879</v>
      </c>
      <c r="AV148" s="1028">
        <v>0.82262544817693228</v>
      </c>
      <c r="AW148" s="93">
        <v>0.79456663181333476</v>
      </c>
      <c r="AX148" s="93">
        <v>0.7674648696929286</v>
      </c>
      <c r="AY148" s="93">
        <v>0.74128751778637036</v>
      </c>
      <c r="AZ148" s="93">
        <v>0.71600304551495986</v>
      </c>
      <c r="BA148" s="1028">
        <v>0.69158099777209436</v>
      </c>
      <c r="BB148" s="93">
        <v>0.66799195824014523</v>
      </c>
      <c r="BC148" s="93">
        <v>0.64520751395854636</v>
      </c>
      <c r="BD148" s="93">
        <v>0.62320022110042106</v>
      </c>
      <c r="BE148" s="93">
        <v>0.60194357191657255</v>
      </c>
      <c r="BF148" s="93">
        <v>0.58141196280688734</v>
      </c>
      <c r="BG148" s="93">
        <v>0.56158066348087621</v>
      </c>
      <c r="BH148" s="93">
        <v>0.54242578717006962</v>
      </c>
      <c r="BI148" s="93">
        <v>0.52392426185644314</v>
      </c>
      <c r="BJ148" s="93">
        <v>0.50605380248220855</v>
      </c>
      <c r="BK148" s="93">
        <v>0.48879288410748967</v>
      </c>
      <c r="BL148" s="93">
        <v>0.47212071598359512</v>
      </c>
      <c r="BM148" s="93">
        <v>0.4560172165105526</v>
      </c>
      <c r="BN148" s="93">
        <v>0.4404629890488812</v>
      </c>
      <c r="BO148" s="93">
        <v>0.42543929855636342</v>
      </c>
      <c r="BP148" s="93">
        <v>0.41092804902171676</v>
      </c>
      <c r="BQ148" s="93">
        <v>0.39691176166797659</v>
      </c>
      <c r="BR148" s="93">
        <v>0.38337355389933186</v>
      </c>
      <c r="BS148" s="93">
        <v>0.37029711896608719</v>
      </c>
      <c r="BT148" s="93">
        <v>0.35766670632317582</v>
      </c>
      <c r="BU148" s="93">
        <v>0.3454671026586752</v>
      </c>
    </row>
    <row r="149" spans="1:73" s="59" customFormat="1" hidden="1" x14ac:dyDescent="0.25">
      <c r="A149" s="92" t="s">
        <v>72</v>
      </c>
      <c r="B149" s="59" t="s">
        <v>45</v>
      </c>
      <c r="C149" s="4" t="s">
        <v>45</v>
      </c>
      <c r="D149" s="62" t="s">
        <v>217</v>
      </c>
      <c r="E149" s="61"/>
      <c r="F149" s="62"/>
      <c r="G149" s="63" t="str">
        <f t="shared" si="40"/>
        <v>Þús. tonn CO₂-íg. | kt CO₂e</v>
      </c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1097">
        <f t="shared" si="41"/>
        <v>191.77623947103135</v>
      </c>
      <c r="AQ149" s="64">
        <v>192.29550237209054</v>
      </c>
      <c r="AR149" s="64">
        <v>192.18974830044277</v>
      </c>
      <c r="AS149" s="64">
        <v>192.11042960240434</v>
      </c>
      <c r="AT149" s="64">
        <v>191.89898252441549</v>
      </c>
      <c r="AU149" s="64">
        <v>190.91391837495294</v>
      </c>
      <c r="AV149" s="1027">
        <v>189.93149031417892</v>
      </c>
      <c r="AW149" s="64">
        <v>190.21100281838915</v>
      </c>
      <c r="AX149" s="64">
        <v>190.49320070874836</v>
      </c>
      <c r="AY149" s="64">
        <v>190.77810915778511</v>
      </c>
      <c r="AZ149" s="64">
        <v>191.0657536960407</v>
      </c>
      <c r="BA149" s="1027">
        <v>191.37782243511256</v>
      </c>
      <c r="BB149" s="64">
        <v>191.67092618125329</v>
      </c>
      <c r="BC149" s="64">
        <v>191.96684447293683</v>
      </c>
      <c r="BD149" s="64">
        <v>192.26560433882105</v>
      </c>
      <c r="BE149" s="64">
        <v>192.56723320123271</v>
      </c>
      <c r="BF149" s="64">
        <v>192.86736954319971</v>
      </c>
      <c r="BG149" s="64">
        <v>193.1704309382126</v>
      </c>
      <c r="BH149" s="64">
        <v>192.87512453693378</v>
      </c>
      <c r="BI149" s="64">
        <v>193.03026943145284</v>
      </c>
      <c r="BJ149" s="64">
        <v>193.12608905834819</v>
      </c>
      <c r="BK149" s="64">
        <v>192.76370462840836</v>
      </c>
      <c r="BL149" s="64">
        <v>192.40132420933605</v>
      </c>
      <c r="BM149" s="64">
        <v>192.03894778988322</v>
      </c>
      <c r="BN149" s="64">
        <v>191.67657535884862</v>
      </c>
      <c r="BO149" s="64">
        <v>191.31420690507778</v>
      </c>
      <c r="BP149" s="64">
        <v>190.95184241746307</v>
      </c>
      <c r="BQ149" s="64">
        <v>190.58948188494293</v>
      </c>
      <c r="BR149" s="64">
        <v>190.22712529650192</v>
      </c>
      <c r="BS149" s="64">
        <v>189.86477264117036</v>
      </c>
      <c r="BT149" s="64">
        <v>189.50242390802424</v>
      </c>
      <c r="BU149" s="64">
        <v>189.14008667934687</v>
      </c>
    </row>
    <row r="150" spans="1:73" s="59" customFormat="1" ht="11.4" hidden="1" x14ac:dyDescent="0.25">
      <c r="A150" s="92" t="s">
        <v>112</v>
      </c>
      <c r="B150" s="59" t="s">
        <v>45</v>
      </c>
      <c r="C150" s="60"/>
      <c r="D150" s="62" t="s">
        <v>217</v>
      </c>
      <c r="E150" s="61"/>
      <c r="F150" s="62"/>
      <c r="G150" s="63" t="str">
        <f t="shared" si="40"/>
        <v>Þús. tonn CO₂-íg. | kt CO₂e</v>
      </c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1097">
        <f t="shared" si="41"/>
        <v>0.26476158609622857</v>
      </c>
      <c r="AQ150" s="94">
        <v>0.35480779282924796</v>
      </c>
      <c r="AR150" s="94">
        <v>0.36039563504891564</v>
      </c>
      <c r="AS150" s="94">
        <v>0.36601776285842863</v>
      </c>
      <c r="AT150" s="94">
        <v>0.37167511716648555</v>
      </c>
      <c r="AU150" s="94">
        <v>0.37736867189995377</v>
      </c>
      <c r="AV150" s="1029">
        <v>0.38309943512281319</v>
      </c>
      <c r="AW150" s="94">
        <v>0.38886845019378841</v>
      </c>
      <c r="AX150" s="94">
        <v>0.39467679696400121</v>
      </c>
      <c r="AY150" s="94">
        <v>0.40052559301604518</v>
      </c>
      <c r="AZ150" s="94">
        <v>0.40641599494590958</v>
      </c>
      <c r="BA150" s="1029">
        <v>0.4123491996892395</v>
      </c>
      <c r="BB150" s="94">
        <v>0.4183264458934754</v>
      </c>
      <c r="BC150" s="94">
        <v>0.4243490153374585</v>
      </c>
      <c r="BD150" s="94">
        <v>0.4304182344001547</v>
      </c>
      <c r="BE150" s="94">
        <v>0.43653547558019162</v>
      </c>
      <c r="BF150" s="94">
        <v>0.44270215906798766</v>
      </c>
      <c r="BG150" s="94">
        <v>0.44891975437228465</v>
      </c>
      <c r="BH150" s="94">
        <v>0.45518978200297999</v>
      </c>
      <c r="BI150" s="94">
        <v>0.46151381521221047</v>
      </c>
      <c r="BJ150" s="94">
        <v>0.46789348179571327</v>
      </c>
      <c r="BK150" s="94">
        <v>0.47433046595655343</v>
      </c>
      <c r="BL150" s="94">
        <v>0.48082651023338807</v>
      </c>
      <c r="BM150" s="94">
        <v>0.48738341749550246</v>
      </c>
      <c r="BN150" s="94">
        <v>0.49400305300694752</v>
      </c>
      <c r="BO150" s="94">
        <v>0.5006873465621684</v>
      </c>
      <c r="BP150" s="94">
        <v>0.5074382946956173</v>
      </c>
      <c r="BQ150" s="94">
        <v>0.51425796296791426</v>
      </c>
      <c r="BR150" s="94">
        <v>0.52114848833121985</v>
      </c>
      <c r="BS150" s="94">
        <v>0.52811208157657508</v>
      </c>
      <c r="BT150" s="94">
        <v>0.53515102986604679</v>
      </c>
      <c r="BU150" s="94">
        <v>0.54226769935264163</v>
      </c>
    </row>
    <row r="151" spans="1:73" s="29" customFormat="1" x14ac:dyDescent="0.4">
      <c r="A151" s="35"/>
      <c r="B151" s="44" t="s">
        <v>297</v>
      </c>
      <c r="C151" s="19" t="s">
        <v>45</v>
      </c>
      <c r="D151" s="14" t="s">
        <v>20</v>
      </c>
      <c r="E151" s="13" t="s">
        <v>139</v>
      </c>
      <c r="F151" s="14"/>
      <c r="G151" s="15" t="str">
        <f t="shared" si="40"/>
        <v>Þús. tonn CO₂-íg. | kt CO₂e</v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089">
        <f t="shared" si="41"/>
        <v>179.74200260372518</v>
      </c>
      <c r="AQ151" s="16">
        <f t="shared" ref="AQ151:BU151" si="43">SUM(AQ152:AQ154)</f>
        <v>178.49261780333404</v>
      </c>
      <c r="AR151" s="16">
        <f t="shared" si="43"/>
        <v>178.68745551003241</v>
      </c>
      <c r="AS151" s="16">
        <f t="shared" si="43"/>
        <v>178.34914247880647</v>
      </c>
      <c r="AT151" s="16">
        <f t="shared" si="43"/>
        <v>178.00240209057549</v>
      </c>
      <c r="AU151" s="16">
        <f t="shared" si="43"/>
        <v>177.64723411104916</v>
      </c>
      <c r="AV151" s="1021">
        <f t="shared" si="43"/>
        <v>177.28363830593722</v>
      </c>
      <c r="AW151" s="16">
        <f t="shared" si="43"/>
        <v>176.91161444094942</v>
      </c>
      <c r="AX151" s="16">
        <f t="shared" si="43"/>
        <v>176.53116228179539</v>
      </c>
      <c r="AY151" s="16">
        <f t="shared" si="43"/>
        <v>176.14228159418488</v>
      </c>
      <c r="AZ151" s="16">
        <f t="shared" si="43"/>
        <v>175.74497214382762</v>
      </c>
      <c r="BA151" s="1021">
        <f t="shared" si="43"/>
        <v>175.33923369643324</v>
      </c>
      <c r="BB151" s="16">
        <f t="shared" si="43"/>
        <v>174.92506601771157</v>
      </c>
      <c r="BC151" s="16">
        <f t="shared" si="43"/>
        <v>174.50246887337215</v>
      </c>
      <c r="BD151" s="16">
        <f t="shared" si="43"/>
        <v>174.07144202912482</v>
      </c>
      <c r="BE151" s="16">
        <f t="shared" si="43"/>
        <v>173.63198525067926</v>
      </c>
      <c r="BF151" s="16">
        <f t="shared" si="43"/>
        <v>173.18409830374509</v>
      </c>
      <c r="BG151" s="16">
        <f t="shared" si="43"/>
        <v>172.72778095403217</v>
      </c>
      <c r="BH151" s="16">
        <f t="shared" si="43"/>
        <v>172.26303296725001</v>
      </c>
      <c r="BI151" s="16">
        <f t="shared" si="43"/>
        <v>171.78985410910846</v>
      </c>
      <c r="BJ151" s="16">
        <f t="shared" si="43"/>
        <v>171.30824414531722</v>
      </c>
      <c r="BK151" s="16">
        <f t="shared" si="43"/>
        <v>170.81820284158596</v>
      </c>
      <c r="BL151" s="16">
        <f t="shared" si="43"/>
        <v>170.31972996362433</v>
      </c>
      <c r="BM151" s="16">
        <f t="shared" si="43"/>
        <v>169.8128252771422</v>
      </c>
      <c r="BN151" s="16">
        <f t="shared" si="43"/>
        <v>169.29748854784904</v>
      </c>
      <c r="BO151" s="16">
        <f t="shared" si="43"/>
        <v>168.77371954145477</v>
      </c>
      <c r="BP151" s="16">
        <f t="shared" si="43"/>
        <v>168.24151802366902</v>
      </c>
      <c r="BQ151" s="16">
        <f t="shared" si="43"/>
        <v>167.70088376020146</v>
      </c>
      <c r="BR151" s="16">
        <f t="shared" si="43"/>
        <v>167.15181651676184</v>
      </c>
      <c r="BS151" s="16">
        <f t="shared" si="43"/>
        <v>166.59431605905985</v>
      </c>
      <c r="BT151" s="16">
        <f t="shared" si="43"/>
        <v>166.02838215280519</v>
      </c>
      <c r="BU151" s="16">
        <f t="shared" si="43"/>
        <v>165.4540145637076</v>
      </c>
    </row>
    <row r="152" spans="1:73" s="59" customFormat="1" ht="15" x14ac:dyDescent="0.35">
      <c r="A152" s="3" t="s">
        <v>63</v>
      </c>
      <c r="B152" s="44" t="s">
        <v>45</v>
      </c>
      <c r="C152" s="92"/>
      <c r="D152" s="55" t="s">
        <v>116</v>
      </c>
      <c r="E152" s="95" t="s">
        <v>222</v>
      </c>
      <c r="F152" s="55"/>
      <c r="G152" s="344" t="str">
        <f t="shared" si="40"/>
        <v>Þús. tonn CO₂-íg. | kt CO₂e</v>
      </c>
      <c r="H152" s="342"/>
      <c r="I152" s="342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  <c r="V152" s="342"/>
      <c r="W152" s="342"/>
      <c r="X152" s="342"/>
      <c r="Y152" s="342"/>
      <c r="Z152" s="342"/>
      <c r="AA152" s="342"/>
      <c r="AB152" s="342"/>
      <c r="AC152" s="342"/>
      <c r="AD152" s="342"/>
      <c r="AE152" s="342"/>
      <c r="AF152" s="342"/>
      <c r="AG152" s="342"/>
      <c r="AH152" s="342"/>
      <c r="AI152" s="342"/>
      <c r="AJ152" s="342"/>
      <c r="AK152" s="342"/>
      <c r="AL152" s="342"/>
      <c r="AM152" s="342"/>
      <c r="AN152" s="342"/>
      <c r="AO152" s="342"/>
      <c r="AP152" s="1089">
        <f t="shared" si="41"/>
        <v>136.98323697042565</v>
      </c>
      <c r="AQ152" s="313">
        <v>136.0155561706384</v>
      </c>
      <c r="AR152" s="313">
        <v>136.11723451644602</v>
      </c>
      <c r="AS152" s="313">
        <v>135.82697000514418</v>
      </c>
      <c r="AT152" s="313">
        <v>135.53045147406209</v>
      </c>
      <c r="AU152" s="313">
        <v>135.22767892319979</v>
      </c>
      <c r="AV152" s="1024">
        <v>134.91865235255722</v>
      </c>
      <c r="AW152" s="313">
        <v>134.60337176213446</v>
      </c>
      <c r="AX152" s="313">
        <v>134.28183715193146</v>
      </c>
      <c r="AY152" s="313">
        <v>133.95404852194824</v>
      </c>
      <c r="AZ152" s="313">
        <v>133.62000587218483</v>
      </c>
      <c r="BA152" s="1024">
        <v>133.27970920264113</v>
      </c>
      <c r="BB152" s="313">
        <v>132.9331585133173</v>
      </c>
      <c r="BC152" s="313">
        <v>132.58035380421316</v>
      </c>
      <c r="BD152" s="313">
        <v>132.22129507532884</v>
      </c>
      <c r="BE152" s="313">
        <v>131.8559823266643</v>
      </c>
      <c r="BF152" s="313">
        <v>131.48441555821952</v>
      </c>
      <c r="BG152" s="313">
        <v>131.10659476999456</v>
      </c>
      <c r="BH152" s="313">
        <v>130.72251996198929</v>
      </c>
      <c r="BI152" s="313">
        <v>130.33219113420387</v>
      </c>
      <c r="BJ152" s="313">
        <v>129.9356082866382</v>
      </c>
      <c r="BK152" s="313">
        <v>129.53277141929232</v>
      </c>
      <c r="BL152" s="313">
        <v>129.12368053216619</v>
      </c>
      <c r="BM152" s="313">
        <v>128.70833562525988</v>
      </c>
      <c r="BN152" s="313">
        <v>128.28673669857329</v>
      </c>
      <c r="BO152" s="313">
        <v>127.85888375210652</v>
      </c>
      <c r="BP152" s="313">
        <v>127.42477678585951</v>
      </c>
      <c r="BQ152" s="313">
        <v>126.98441579983229</v>
      </c>
      <c r="BR152" s="313">
        <v>126.53780079402483</v>
      </c>
      <c r="BS152" s="313">
        <v>126.08493176843714</v>
      </c>
      <c r="BT152" s="313">
        <v>125.62580872306926</v>
      </c>
      <c r="BU152" s="313">
        <v>125.16043165792115</v>
      </c>
    </row>
    <row r="153" spans="1:73" s="59" customFormat="1" ht="15" x14ac:dyDescent="0.35">
      <c r="A153" s="3" t="s">
        <v>64</v>
      </c>
      <c r="B153" s="44" t="s">
        <v>45</v>
      </c>
      <c r="C153" s="92"/>
      <c r="D153" s="55" t="s">
        <v>117</v>
      </c>
      <c r="E153" s="95" t="s">
        <v>223</v>
      </c>
      <c r="F153" s="55"/>
      <c r="G153" s="344" t="str">
        <f t="shared" si="40"/>
        <v>Þús. tonn CO₂-íg. | kt CO₂e</v>
      </c>
      <c r="H153" s="342"/>
      <c r="I153" s="342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  <c r="T153" s="342"/>
      <c r="U153" s="342"/>
      <c r="V153" s="342"/>
      <c r="W153" s="342"/>
      <c r="X153" s="342"/>
      <c r="Y153" s="342"/>
      <c r="Z153" s="342"/>
      <c r="AA153" s="342"/>
      <c r="AB153" s="342"/>
      <c r="AC153" s="342"/>
      <c r="AD153" s="342"/>
      <c r="AE153" s="342"/>
      <c r="AF153" s="342"/>
      <c r="AG153" s="342"/>
      <c r="AH153" s="342"/>
      <c r="AI153" s="342"/>
      <c r="AJ153" s="342"/>
      <c r="AK153" s="342"/>
      <c r="AL153" s="342"/>
      <c r="AM153" s="342"/>
      <c r="AN153" s="342"/>
      <c r="AO153" s="342"/>
      <c r="AP153" s="1089">
        <f t="shared" si="41"/>
        <v>41.679364062074868</v>
      </c>
      <c r="AQ153" s="313">
        <v>41.416263720236401</v>
      </c>
      <c r="AR153" s="313">
        <v>41.516934524802011</v>
      </c>
      <c r="AS153" s="313">
        <v>41.478083027534097</v>
      </c>
      <c r="AT153" s="313">
        <v>41.437005248501848</v>
      </c>
      <c r="AU153" s="313">
        <v>41.393701187705247</v>
      </c>
      <c r="AV153" s="1024">
        <v>41.348170845144288</v>
      </c>
      <c r="AW153" s="313">
        <v>41.300414220819</v>
      </c>
      <c r="AX153" s="313">
        <v>41.250431314729347</v>
      </c>
      <c r="AY153" s="313">
        <v>41.198222126875351</v>
      </c>
      <c r="AZ153" s="313">
        <v>41.143786657257017</v>
      </c>
      <c r="BA153" s="1024">
        <v>41.087124905874333</v>
      </c>
      <c r="BB153" s="313">
        <v>41.028236872727312</v>
      </c>
      <c r="BC153" s="313">
        <v>40.967122557815912</v>
      </c>
      <c r="BD153" s="313">
        <v>40.90378196114019</v>
      </c>
      <c r="BE153" s="313">
        <v>40.838215082700131</v>
      </c>
      <c r="BF153" s="313">
        <v>40.7704219224957</v>
      </c>
      <c r="BG153" s="313">
        <v>40.700402480526947</v>
      </c>
      <c r="BH153" s="313">
        <v>40.628156756793814</v>
      </c>
      <c r="BI153" s="313">
        <v>40.553684751296352</v>
      </c>
      <c r="BJ153" s="313">
        <v>40.476986464034546</v>
      </c>
      <c r="BK153" s="313">
        <v>40.398061895008389</v>
      </c>
      <c r="BL153" s="313">
        <v>40.316911044217882</v>
      </c>
      <c r="BM153" s="313">
        <v>40.233533911663031</v>
      </c>
      <c r="BN153" s="313">
        <v>40.147930497343822</v>
      </c>
      <c r="BO153" s="313">
        <v>40.060100801260276</v>
      </c>
      <c r="BP153" s="313">
        <v>39.970044823412387</v>
      </c>
      <c r="BQ153" s="313">
        <v>39.877762563800147</v>
      </c>
      <c r="BR153" s="313">
        <v>39.783254022423556</v>
      </c>
      <c r="BS153" s="313">
        <v>39.686519199282614</v>
      </c>
      <c r="BT153" s="313">
        <v>39.587558094377336</v>
      </c>
      <c r="BU153" s="313">
        <v>39.486370707707707</v>
      </c>
    </row>
    <row r="154" spans="1:73" s="59" customFormat="1" ht="15" x14ac:dyDescent="0.35">
      <c r="A154" s="3" t="s">
        <v>65</v>
      </c>
      <c r="B154" s="44" t="s">
        <v>45</v>
      </c>
      <c r="C154" s="92"/>
      <c r="D154" s="55" t="s">
        <v>118</v>
      </c>
      <c r="E154" s="95" t="s">
        <v>224</v>
      </c>
      <c r="F154" s="55"/>
      <c r="G154" s="344" t="str">
        <f t="shared" si="40"/>
        <v>Þús. tonn CO₂-íg. | kt CO₂e</v>
      </c>
      <c r="H154" s="342"/>
      <c r="I154" s="342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2"/>
      <c r="Y154" s="342"/>
      <c r="Z154" s="342"/>
      <c r="AA154" s="342"/>
      <c r="AB154" s="342"/>
      <c r="AC154" s="342"/>
      <c r="AD154" s="342"/>
      <c r="AE154" s="342"/>
      <c r="AF154" s="342"/>
      <c r="AG154" s="342"/>
      <c r="AH154" s="342"/>
      <c r="AI154" s="342"/>
      <c r="AJ154" s="342"/>
      <c r="AK154" s="342"/>
      <c r="AL154" s="342"/>
      <c r="AM154" s="342"/>
      <c r="AN154" s="342"/>
      <c r="AO154" s="342"/>
      <c r="AP154" s="1089">
        <f t="shared" si="41"/>
        <v>1.0794015712246818</v>
      </c>
      <c r="AQ154" s="343">
        <v>1.0607979124592219</v>
      </c>
      <c r="AR154" s="343">
        <v>1.0532864687843917</v>
      </c>
      <c r="AS154" s="343">
        <v>1.0440894461281855</v>
      </c>
      <c r="AT154" s="343">
        <v>1.0349453680115339</v>
      </c>
      <c r="AU154" s="343">
        <v>1.0258540001441421</v>
      </c>
      <c r="AV154" s="1026">
        <v>1.0168151082357155</v>
      </c>
      <c r="AW154" s="343">
        <v>1.0078284579959613</v>
      </c>
      <c r="AX154" s="343">
        <v>0.99889381513458408</v>
      </c>
      <c r="AY154" s="343">
        <v>0.99001094536129008</v>
      </c>
      <c r="AZ154" s="343">
        <v>0.98117961438578627</v>
      </c>
      <c r="BA154" s="1026">
        <v>0.97239958791777725</v>
      </c>
      <c r="BB154" s="343">
        <v>0.96367063166696965</v>
      </c>
      <c r="BC154" s="343">
        <v>0.95499251134306906</v>
      </c>
      <c r="BD154" s="343">
        <v>0.94636499265578167</v>
      </c>
      <c r="BE154" s="343">
        <v>0.93778784131481352</v>
      </c>
      <c r="BF154" s="343">
        <v>0.92926082302987023</v>
      </c>
      <c r="BG154" s="343">
        <v>0.92078370351065797</v>
      </c>
      <c r="BH154" s="343">
        <v>0.91235624846688235</v>
      </c>
      <c r="BI154" s="343">
        <v>0.90397822360824953</v>
      </c>
      <c r="BJ154" s="343">
        <v>0.89564939464446558</v>
      </c>
      <c r="BK154" s="343">
        <v>0.88736952728523599</v>
      </c>
      <c r="BL154" s="343">
        <v>0.87913838724026683</v>
      </c>
      <c r="BM154" s="343">
        <v>0.87095574021926458</v>
      </c>
      <c r="BN154" s="343">
        <v>0.86282135193193432</v>
      </c>
      <c r="BO154" s="343">
        <v>0.85473498808798287</v>
      </c>
      <c r="BP154" s="343">
        <v>0.8466964143971154</v>
      </c>
      <c r="BQ154" s="343">
        <v>0.83870539656903798</v>
      </c>
      <c r="BR154" s="343">
        <v>0.83076170031345709</v>
      </c>
      <c r="BS154" s="343">
        <v>0.82286509134007801</v>
      </c>
      <c r="BT154" s="343">
        <v>0.81501533535860693</v>
      </c>
      <c r="BU154" s="343">
        <v>0.80721219807874967</v>
      </c>
    </row>
    <row r="155" spans="1:73" s="29" customFormat="1" x14ac:dyDescent="0.4">
      <c r="A155" s="35"/>
      <c r="B155" s="44" t="s">
        <v>298</v>
      </c>
      <c r="C155" s="19" t="s">
        <v>45</v>
      </c>
      <c r="D155" s="14" t="s">
        <v>21</v>
      </c>
      <c r="E155" s="13" t="s">
        <v>140</v>
      </c>
      <c r="F155" s="14"/>
      <c r="G155" s="15" t="str">
        <f t="shared" si="40"/>
        <v>Þús. tonn CO₂-íg. | kt CO₂e</v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089">
        <f t="shared" si="41"/>
        <v>130.38455090171291</v>
      </c>
      <c r="AQ155" s="16">
        <f t="shared" ref="AQ155:BU155" si="44">SUM(AQ156:AQ158)</f>
        <v>130.36484132221543</v>
      </c>
      <c r="AR155" s="16">
        <f t="shared" si="44"/>
        <v>129.05822796163969</v>
      </c>
      <c r="AS155" s="16">
        <f t="shared" si="44"/>
        <v>127.75162561196075</v>
      </c>
      <c r="AT155" s="16">
        <f t="shared" si="44"/>
        <v>126.44503427317868</v>
      </c>
      <c r="AU155" s="16">
        <f t="shared" si="44"/>
        <v>125.13845394529336</v>
      </c>
      <c r="AV155" s="1021">
        <f t="shared" si="44"/>
        <v>123.83188462830488</v>
      </c>
      <c r="AW155" s="16">
        <f t="shared" si="44"/>
        <v>122.52532632221323</v>
      </c>
      <c r="AX155" s="16">
        <f t="shared" si="44"/>
        <v>121.21877902701831</v>
      </c>
      <c r="AY155" s="16">
        <f t="shared" si="44"/>
        <v>119.91224274272032</v>
      </c>
      <c r="AZ155" s="16">
        <f t="shared" si="44"/>
        <v>118.6057174693191</v>
      </c>
      <c r="BA155" s="1021">
        <f t="shared" si="44"/>
        <v>117.2992032068147</v>
      </c>
      <c r="BB155" s="16">
        <f t="shared" si="44"/>
        <v>115.99269995520713</v>
      </c>
      <c r="BC155" s="16">
        <f t="shared" si="44"/>
        <v>114.68620771449635</v>
      </c>
      <c r="BD155" s="16">
        <f t="shared" si="44"/>
        <v>113.37972648468237</v>
      </c>
      <c r="BE155" s="16">
        <f t="shared" si="44"/>
        <v>112.07325626576525</v>
      </c>
      <c r="BF155" s="16">
        <f t="shared" si="44"/>
        <v>110.76679705774495</v>
      </c>
      <c r="BG155" s="16">
        <f t="shared" si="44"/>
        <v>109.46034886062144</v>
      </c>
      <c r="BH155" s="16">
        <f t="shared" si="44"/>
        <v>108.15391167439473</v>
      </c>
      <c r="BI155" s="16">
        <f t="shared" si="44"/>
        <v>106.84748549906487</v>
      </c>
      <c r="BJ155" s="16">
        <f t="shared" si="44"/>
        <v>105.54107033463183</v>
      </c>
      <c r="BK155" s="16">
        <f t="shared" si="44"/>
        <v>104.23466618109558</v>
      </c>
      <c r="BL155" s="16">
        <f t="shared" si="44"/>
        <v>102.92827303845617</v>
      </c>
      <c r="BM155" s="16">
        <f t="shared" si="44"/>
        <v>101.62189090671356</v>
      </c>
      <c r="BN155" s="16">
        <f t="shared" si="44"/>
        <v>100.31551978586779</v>
      </c>
      <c r="BO155" s="16">
        <f t="shared" si="44"/>
        <v>99.009159675918809</v>
      </c>
      <c r="BP155" s="16">
        <f t="shared" si="44"/>
        <v>97.702810576866625</v>
      </c>
      <c r="BQ155" s="16">
        <f t="shared" si="44"/>
        <v>96.396472488711296</v>
      </c>
      <c r="BR155" s="16">
        <f t="shared" si="44"/>
        <v>95.090145411452809</v>
      </c>
      <c r="BS155" s="16">
        <f t="shared" si="44"/>
        <v>93.783829345091092</v>
      </c>
      <c r="BT155" s="16">
        <f t="shared" si="44"/>
        <v>92.477524289626217</v>
      </c>
      <c r="BU155" s="16">
        <f t="shared" si="44"/>
        <v>91.171230245058098</v>
      </c>
    </row>
    <row r="156" spans="1:73" s="59" customFormat="1" ht="15" x14ac:dyDescent="0.35">
      <c r="A156" s="3" t="s">
        <v>66</v>
      </c>
      <c r="B156" s="44" t="s">
        <v>45</v>
      </c>
      <c r="C156" s="92"/>
      <c r="D156" s="55" t="s">
        <v>116</v>
      </c>
      <c r="E156" s="95" t="s">
        <v>222</v>
      </c>
      <c r="F156" s="55"/>
      <c r="G156" s="344" t="str">
        <f t="shared" si="40"/>
        <v>Þús. tonn CO₂-íg. | kt CO₂e</v>
      </c>
      <c r="H156" s="342"/>
      <c r="I156" s="342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  <c r="T156" s="342"/>
      <c r="U156" s="342"/>
      <c r="V156" s="342"/>
      <c r="W156" s="342"/>
      <c r="X156" s="342"/>
      <c r="Y156" s="342"/>
      <c r="Z156" s="342"/>
      <c r="AA156" s="342"/>
      <c r="AB156" s="342"/>
      <c r="AC156" s="342"/>
      <c r="AD156" s="342"/>
      <c r="AE156" s="342"/>
      <c r="AF156" s="342"/>
      <c r="AG156" s="342"/>
      <c r="AH156" s="342"/>
      <c r="AI156" s="342"/>
      <c r="AJ156" s="342"/>
      <c r="AK156" s="342"/>
      <c r="AL156" s="342"/>
      <c r="AM156" s="342"/>
      <c r="AN156" s="342"/>
      <c r="AO156" s="342"/>
      <c r="AP156" s="1089">
        <f t="shared" si="41"/>
        <v>114.72309944782737</v>
      </c>
      <c r="AQ156" s="313">
        <v>114.72309944782737</v>
      </c>
      <c r="AR156" s="313">
        <v>113.57211758342994</v>
      </c>
      <c r="AS156" s="313">
        <v>112.42113571903252</v>
      </c>
      <c r="AT156" s="313">
        <v>111.27015385463515</v>
      </c>
      <c r="AU156" s="313">
        <v>110.11917199023773</v>
      </c>
      <c r="AV156" s="1024">
        <v>108.96819012584031</v>
      </c>
      <c r="AW156" s="313">
        <v>107.81720826144291</v>
      </c>
      <c r="AX156" s="313">
        <v>106.66622639704545</v>
      </c>
      <c r="AY156" s="313">
        <v>105.51524453264807</v>
      </c>
      <c r="AZ156" s="313">
        <v>104.36426266825066</v>
      </c>
      <c r="BA156" s="1024">
        <v>103.21328080385324</v>
      </c>
      <c r="BB156" s="313">
        <v>102.06229893945583</v>
      </c>
      <c r="BC156" s="313">
        <v>100.91131707505841</v>
      </c>
      <c r="BD156" s="313">
        <v>99.760335210660983</v>
      </c>
      <c r="BE156" s="313">
        <v>98.609353346263589</v>
      </c>
      <c r="BF156" s="313">
        <v>97.458371481866195</v>
      </c>
      <c r="BG156" s="313">
        <v>96.307389617468758</v>
      </c>
      <c r="BH156" s="313">
        <v>95.156407753071335</v>
      </c>
      <c r="BI156" s="313">
        <v>94.005425888673926</v>
      </c>
      <c r="BJ156" s="313">
        <v>92.854444024276518</v>
      </c>
      <c r="BK156" s="313">
        <v>91.703462159879095</v>
      </c>
      <c r="BL156" s="313">
        <v>90.552480295481686</v>
      </c>
      <c r="BM156" s="313">
        <v>89.401498431084278</v>
      </c>
      <c r="BN156" s="313">
        <v>88.250516566686883</v>
      </c>
      <c r="BO156" s="313">
        <v>87.099534702289461</v>
      </c>
      <c r="BP156" s="313">
        <v>85.948552837892024</v>
      </c>
      <c r="BQ156" s="313">
        <v>84.797570973494615</v>
      </c>
      <c r="BR156" s="313">
        <v>83.646589109097235</v>
      </c>
      <c r="BS156" s="313">
        <v>82.495607244699812</v>
      </c>
      <c r="BT156" s="313">
        <v>81.344625380302404</v>
      </c>
      <c r="BU156" s="313">
        <v>80.193643515904967</v>
      </c>
    </row>
    <row r="157" spans="1:73" s="59" customFormat="1" ht="15" x14ac:dyDescent="0.35">
      <c r="A157" s="3" t="s">
        <v>67</v>
      </c>
      <c r="B157" s="44" t="s">
        <v>45</v>
      </c>
      <c r="C157" s="92"/>
      <c r="D157" s="55" t="s">
        <v>117</v>
      </c>
      <c r="E157" s="95" t="s">
        <v>223</v>
      </c>
      <c r="F157" s="55"/>
      <c r="G157" s="344" t="str">
        <f t="shared" si="40"/>
        <v>Þús. tonn CO₂-íg. | kt CO₂e</v>
      </c>
      <c r="H157" s="342"/>
      <c r="I157" s="342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/>
      <c r="U157" s="342"/>
      <c r="V157" s="342"/>
      <c r="W157" s="342"/>
      <c r="X157" s="342"/>
      <c r="Y157" s="342"/>
      <c r="Z157" s="342"/>
      <c r="AA157" s="342"/>
      <c r="AB157" s="342"/>
      <c r="AC157" s="342"/>
      <c r="AD157" s="342"/>
      <c r="AE157" s="342"/>
      <c r="AF157" s="342"/>
      <c r="AG157" s="342"/>
      <c r="AH157" s="342"/>
      <c r="AI157" s="342"/>
      <c r="AJ157" s="342"/>
      <c r="AK157" s="342"/>
      <c r="AL157" s="342"/>
      <c r="AM157" s="342"/>
      <c r="AN157" s="342"/>
      <c r="AO157" s="342"/>
      <c r="AP157" s="1089">
        <f t="shared" si="41"/>
        <v>8.7037490427351862</v>
      </c>
      <c r="AQ157" s="313">
        <v>8.7037490427351862</v>
      </c>
      <c r="AR157" s="313">
        <v>8.6173759972806909</v>
      </c>
      <c r="AS157" s="313">
        <v>8.5310029518261921</v>
      </c>
      <c r="AT157" s="313">
        <v>8.4446299063717003</v>
      </c>
      <c r="AU157" s="313">
        <v>8.358256860917205</v>
      </c>
      <c r="AV157" s="1026">
        <v>8.2718838154627079</v>
      </c>
      <c r="AW157" s="343">
        <v>8.1855107700082144</v>
      </c>
      <c r="AX157" s="343">
        <v>8.0991377245537173</v>
      </c>
      <c r="AY157" s="343">
        <v>8.0127646790992237</v>
      </c>
      <c r="AZ157" s="343">
        <v>7.9263916336447267</v>
      </c>
      <c r="BA157" s="1026">
        <v>7.8400185881902305</v>
      </c>
      <c r="BB157" s="343">
        <v>7.7536455427357369</v>
      </c>
      <c r="BC157" s="343">
        <v>7.6672724972812416</v>
      </c>
      <c r="BD157" s="343">
        <v>7.5808994518267454</v>
      </c>
      <c r="BE157" s="343">
        <v>7.494526406372251</v>
      </c>
      <c r="BF157" s="343">
        <v>7.4081533609177557</v>
      </c>
      <c r="BG157" s="343">
        <v>7.3217803154632604</v>
      </c>
      <c r="BH157" s="343">
        <v>7.235407270008765</v>
      </c>
      <c r="BI157" s="343">
        <v>7.149034224554268</v>
      </c>
      <c r="BJ157" s="343">
        <v>7.0626611790997744</v>
      </c>
      <c r="BK157" s="343">
        <v>6.9762881336452782</v>
      </c>
      <c r="BL157" s="343">
        <v>6.8899150881907829</v>
      </c>
      <c r="BM157" s="343">
        <v>6.8035420427362885</v>
      </c>
      <c r="BN157" s="343">
        <v>6.7171689972817932</v>
      </c>
      <c r="BO157" s="343">
        <v>6.6307959518272979</v>
      </c>
      <c r="BP157" s="343">
        <v>6.5444229063728026</v>
      </c>
      <c r="BQ157" s="343">
        <v>6.4580498609183072</v>
      </c>
      <c r="BR157" s="343">
        <v>6.3716768154638128</v>
      </c>
      <c r="BS157" s="343">
        <v>6.2853037700093157</v>
      </c>
      <c r="BT157" s="343">
        <v>6.1989307245548222</v>
      </c>
      <c r="BU157" s="343">
        <v>6.112557679100326</v>
      </c>
    </row>
    <row r="158" spans="1:73" s="59" customFormat="1" ht="15" x14ac:dyDescent="0.35">
      <c r="A158" s="3" t="s">
        <v>68</v>
      </c>
      <c r="B158" s="44" t="s">
        <v>45</v>
      </c>
      <c r="C158" s="92"/>
      <c r="D158" s="55" t="s">
        <v>118</v>
      </c>
      <c r="E158" s="95" t="s">
        <v>224</v>
      </c>
      <c r="F158" s="55"/>
      <c r="G158" s="344" t="str">
        <f t="shared" si="40"/>
        <v>Þús. tonn CO₂-íg. | kt CO₂e</v>
      </c>
      <c r="H158" s="342"/>
      <c r="I158" s="342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/>
      <c r="U158" s="342"/>
      <c r="V158" s="342"/>
      <c r="W158" s="342"/>
      <c r="X158" s="342"/>
      <c r="Y158" s="342"/>
      <c r="Z158" s="342"/>
      <c r="AA158" s="342"/>
      <c r="AB158" s="342"/>
      <c r="AC158" s="342"/>
      <c r="AD158" s="342"/>
      <c r="AE158" s="342"/>
      <c r="AF158" s="342"/>
      <c r="AG158" s="342"/>
      <c r="AH158" s="342"/>
      <c r="AI158" s="342"/>
      <c r="AJ158" s="342"/>
      <c r="AK158" s="342"/>
      <c r="AL158" s="342"/>
      <c r="AM158" s="342"/>
      <c r="AN158" s="342"/>
      <c r="AO158" s="342"/>
      <c r="AP158" s="1089">
        <f t="shared" si="41"/>
        <v>6.9577024111503567</v>
      </c>
      <c r="AQ158" s="343">
        <v>6.9379928316528909</v>
      </c>
      <c r="AR158" s="343">
        <v>6.86873438092905</v>
      </c>
      <c r="AS158" s="343">
        <v>6.7994869411020256</v>
      </c>
      <c r="AT158" s="343">
        <v>6.7302505121718212</v>
      </c>
      <c r="AU158" s="343">
        <v>6.661025094138429</v>
      </c>
      <c r="AV158" s="1026">
        <v>6.5918106870018551</v>
      </c>
      <c r="AW158" s="343">
        <v>6.5226072907620987</v>
      </c>
      <c r="AX158" s="343">
        <v>6.4534149054191552</v>
      </c>
      <c r="AY158" s="343">
        <v>6.38423353097303</v>
      </c>
      <c r="AZ158" s="343">
        <v>6.3150631674237205</v>
      </c>
      <c r="BA158" s="1026">
        <v>6.2459038147712302</v>
      </c>
      <c r="BB158" s="343">
        <v>6.1767554730155547</v>
      </c>
      <c r="BC158" s="343">
        <v>6.1076181421566922</v>
      </c>
      <c r="BD158" s="343">
        <v>6.038491822194648</v>
      </c>
      <c r="BE158" s="343">
        <v>5.9693765131294221</v>
      </c>
      <c r="BF158" s="343">
        <v>5.900272214961011</v>
      </c>
      <c r="BG158" s="343">
        <v>5.831178927689419</v>
      </c>
      <c r="BH158" s="343">
        <v>5.7620966513146401</v>
      </c>
      <c r="BI158" s="343">
        <v>5.6930253858366786</v>
      </c>
      <c r="BJ158" s="343">
        <v>5.6239651312555337</v>
      </c>
      <c r="BK158" s="343">
        <v>5.5549158875712044</v>
      </c>
      <c r="BL158" s="343">
        <v>5.4858776547836889</v>
      </c>
      <c r="BM158" s="343">
        <v>5.4168504328929954</v>
      </c>
      <c r="BN158" s="343">
        <v>5.3478342218991157</v>
      </c>
      <c r="BO158" s="343">
        <v>5.2788290218020517</v>
      </c>
      <c r="BP158" s="343">
        <v>5.2098348326018051</v>
      </c>
      <c r="BQ158" s="343">
        <v>5.1408516542983751</v>
      </c>
      <c r="BR158" s="343">
        <v>5.0718794868917598</v>
      </c>
      <c r="BS158" s="343">
        <v>5.0029183303819602</v>
      </c>
      <c r="BT158" s="343">
        <v>4.9339681847689816</v>
      </c>
      <c r="BU158" s="343">
        <v>4.8650290500528151</v>
      </c>
    </row>
    <row r="159" spans="1:73" s="29" customFormat="1" x14ac:dyDescent="0.4">
      <c r="A159" s="35"/>
      <c r="B159" s="44" t="s">
        <v>299</v>
      </c>
      <c r="C159" s="4" t="s">
        <v>45</v>
      </c>
      <c r="D159" s="14" t="s">
        <v>22</v>
      </c>
      <c r="E159" s="13" t="s">
        <v>141</v>
      </c>
      <c r="F159" s="14"/>
      <c r="G159" s="15" t="str">
        <f t="shared" si="40"/>
        <v>Þús. tonn CO₂-íg. | kt CO₂e</v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089">
        <f t="shared" si="41"/>
        <v>24.944859589682125</v>
      </c>
      <c r="AQ159" s="16">
        <f t="shared" ref="AQ159:BU159" si="45">SUM(AQ160:AQ162)</f>
        <v>24.871312556098285</v>
      </c>
      <c r="AR159" s="16">
        <f t="shared" si="45"/>
        <v>24.789426016074597</v>
      </c>
      <c r="AS159" s="16">
        <f t="shared" si="45"/>
        <v>24.707539476050897</v>
      </c>
      <c r="AT159" s="16">
        <f t="shared" si="45"/>
        <v>24.625652936027212</v>
      </c>
      <c r="AU159" s="16">
        <f t="shared" si="45"/>
        <v>24.543766396003512</v>
      </c>
      <c r="AV159" s="1021">
        <f t="shared" si="45"/>
        <v>24.461879855979827</v>
      </c>
      <c r="AW159" s="16">
        <f t="shared" si="45"/>
        <v>24.379993315956135</v>
      </c>
      <c r="AX159" s="16">
        <f t="shared" si="45"/>
        <v>24.298106775932439</v>
      </c>
      <c r="AY159" s="16">
        <f t="shared" si="45"/>
        <v>24.216220235908743</v>
      </c>
      <c r="AZ159" s="16">
        <f t="shared" si="45"/>
        <v>24.134333695885054</v>
      </c>
      <c r="BA159" s="1021">
        <f t="shared" si="45"/>
        <v>24.052447155861358</v>
      </c>
      <c r="BB159" s="16">
        <f t="shared" si="45"/>
        <v>23.97056061583767</v>
      </c>
      <c r="BC159" s="16">
        <f t="shared" si="45"/>
        <v>23.888674075813977</v>
      </c>
      <c r="BD159" s="16">
        <f t="shared" si="45"/>
        <v>23.806787535790281</v>
      </c>
      <c r="BE159" s="16">
        <f t="shared" si="45"/>
        <v>23.724900995766596</v>
      </c>
      <c r="BF159" s="16">
        <f t="shared" si="45"/>
        <v>23.643014455742897</v>
      </c>
      <c r="BG159" s="16">
        <f t="shared" si="45"/>
        <v>23.561127915719212</v>
      </c>
      <c r="BH159" s="16">
        <f t="shared" si="45"/>
        <v>23.479241375695512</v>
      </c>
      <c r="BI159" s="16">
        <f t="shared" si="45"/>
        <v>23.397354835671823</v>
      </c>
      <c r="BJ159" s="16">
        <f t="shared" si="45"/>
        <v>23.315468295648127</v>
      </c>
      <c r="BK159" s="16">
        <f t="shared" si="45"/>
        <v>23.233581755624439</v>
      </c>
      <c r="BL159" s="16">
        <f t="shared" si="45"/>
        <v>23.151695215600746</v>
      </c>
      <c r="BM159" s="16">
        <f t="shared" si="45"/>
        <v>23.069808675577047</v>
      </c>
      <c r="BN159" s="16">
        <f t="shared" si="45"/>
        <v>22.987922135553358</v>
      </c>
      <c r="BO159" s="16">
        <f t="shared" si="45"/>
        <v>22.906035595529659</v>
      </c>
      <c r="BP159" s="16">
        <f t="shared" si="45"/>
        <v>22.82414905550597</v>
      </c>
      <c r="BQ159" s="16">
        <f t="shared" si="45"/>
        <v>22.742262515482274</v>
      </c>
      <c r="BR159" s="16">
        <f t="shared" si="45"/>
        <v>22.660375975458589</v>
      </c>
      <c r="BS159" s="16">
        <f t="shared" si="45"/>
        <v>22.5784894354349</v>
      </c>
      <c r="BT159" s="16">
        <f t="shared" si="45"/>
        <v>22.496602895411208</v>
      </c>
      <c r="BU159" s="16">
        <f t="shared" si="45"/>
        <v>22.414716355387515</v>
      </c>
    </row>
    <row r="160" spans="1:73" s="59" customFormat="1" x14ac:dyDescent="0.35">
      <c r="A160" s="3" t="s">
        <v>69</v>
      </c>
      <c r="B160" s="44" t="s">
        <v>45</v>
      </c>
      <c r="C160" s="193" t="s">
        <v>45</v>
      </c>
      <c r="D160" s="55" t="s">
        <v>116</v>
      </c>
      <c r="E160" s="95" t="s">
        <v>222</v>
      </c>
      <c r="F160" s="55"/>
      <c r="G160" s="344" t="str">
        <f t="shared" si="40"/>
        <v>Þús. tonn CO₂-íg. | kt CO₂e</v>
      </c>
      <c r="H160" s="342"/>
      <c r="I160" s="342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  <c r="T160" s="342"/>
      <c r="U160" s="342"/>
      <c r="V160" s="342"/>
      <c r="W160" s="342"/>
      <c r="X160" s="342"/>
      <c r="Y160" s="342"/>
      <c r="Z160" s="342"/>
      <c r="AA160" s="342"/>
      <c r="AB160" s="342"/>
      <c r="AC160" s="342"/>
      <c r="AD160" s="342"/>
      <c r="AE160" s="342"/>
      <c r="AF160" s="342"/>
      <c r="AG160" s="342"/>
      <c r="AH160" s="342"/>
      <c r="AI160" s="342"/>
      <c r="AJ160" s="342"/>
      <c r="AK160" s="342"/>
      <c r="AL160" s="342"/>
      <c r="AM160" s="342"/>
      <c r="AN160" s="342"/>
      <c r="AO160" s="342"/>
      <c r="AP160" s="1089">
        <f t="shared" si="41"/>
        <v>22.49104128918588</v>
      </c>
      <c r="AQ160" s="313">
        <v>22.424861370197988</v>
      </c>
      <c r="AR160" s="313">
        <v>22.350697383566441</v>
      </c>
      <c r="AS160" s="313">
        <v>22.276533396934891</v>
      </c>
      <c r="AT160" s="313">
        <v>22.202369410303348</v>
      </c>
      <c r="AU160" s="313">
        <v>22.128205423671798</v>
      </c>
      <c r="AV160" s="1024">
        <v>22.054041437040258</v>
      </c>
      <c r="AW160" s="313">
        <v>21.979877450408711</v>
      </c>
      <c r="AX160" s="313">
        <v>21.905713463777161</v>
      </c>
      <c r="AY160" s="313">
        <v>21.831549477145614</v>
      </c>
      <c r="AZ160" s="313">
        <v>21.757385490514071</v>
      </c>
      <c r="BA160" s="1024">
        <v>21.683221503882521</v>
      </c>
      <c r="BB160" s="313">
        <v>21.609057517250978</v>
      </c>
      <c r="BC160" s="313">
        <v>21.534893530619431</v>
      </c>
      <c r="BD160" s="313">
        <v>21.460729543987885</v>
      </c>
      <c r="BE160" s="313">
        <v>21.386565557356342</v>
      </c>
      <c r="BF160" s="313">
        <v>21.312401570724791</v>
      </c>
      <c r="BG160" s="313">
        <v>21.238237584093248</v>
      </c>
      <c r="BH160" s="313">
        <v>21.164073597461698</v>
      </c>
      <c r="BI160" s="313">
        <v>21.089909610830155</v>
      </c>
      <c r="BJ160" s="313">
        <v>21.015745624198605</v>
      </c>
      <c r="BK160" s="313">
        <v>20.941581637567062</v>
      </c>
      <c r="BL160" s="313">
        <v>20.867417650935518</v>
      </c>
      <c r="BM160" s="313">
        <v>20.793253664303965</v>
      </c>
      <c r="BN160" s="313">
        <v>20.719089677672422</v>
      </c>
      <c r="BO160" s="313">
        <v>20.644925691040871</v>
      </c>
      <c r="BP160" s="313">
        <v>20.570761704409325</v>
      </c>
      <c r="BQ160" s="313">
        <v>20.496597717777778</v>
      </c>
      <c r="BR160" s="313">
        <v>20.422433731146235</v>
      </c>
      <c r="BS160" s="313">
        <v>20.348269744514695</v>
      </c>
      <c r="BT160" s="313">
        <v>20.274105757883149</v>
      </c>
      <c r="BU160" s="313">
        <v>20.199941771251602</v>
      </c>
    </row>
    <row r="161" spans="1:73" s="59" customFormat="1" x14ac:dyDescent="0.35">
      <c r="A161" s="3" t="s">
        <v>70</v>
      </c>
      <c r="B161" s="44" t="s">
        <v>45</v>
      </c>
      <c r="C161" s="193" t="s">
        <v>45</v>
      </c>
      <c r="D161" s="55" t="s">
        <v>117</v>
      </c>
      <c r="E161" s="95" t="s">
        <v>223</v>
      </c>
      <c r="F161" s="55"/>
      <c r="G161" s="344" t="str">
        <f t="shared" si="40"/>
        <v>Þús. tonn CO₂-íg. | kt CO₂e</v>
      </c>
      <c r="H161" s="342"/>
      <c r="I161" s="342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  <c r="T161" s="342"/>
      <c r="U161" s="342"/>
      <c r="V161" s="342"/>
      <c r="W161" s="342"/>
      <c r="X161" s="342"/>
      <c r="Y161" s="342"/>
      <c r="Z161" s="342"/>
      <c r="AA161" s="342"/>
      <c r="AB161" s="342"/>
      <c r="AC161" s="342"/>
      <c r="AD161" s="342"/>
      <c r="AE161" s="342"/>
      <c r="AF161" s="342"/>
      <c r="AG161" s="342"/>
      <c r="AH161" s="342"/>
      <c r="AI161" s="342"/>
      <c r="AJ161" s="342"/>
      <c r="AK161" s="342"/>
      <c r="AL161" s="342"/>
      <c r="AM161" s="342"/>
      <c r="AN161" s="342"/>
      <c r="AO161" s="342"/>
      <c r="AP161" s="1089">
        <f t="shared" si="41"/>
        <v>1.2549555991850254</v>
      </c>
      <c r="AQ161" s="343">
        <v>1.2512372606052875</v>
      </c>
      <c r="AR161" s="343">
        <v>1.2471634832293494</v>
      </c>
      <c r="AS161" s="343">
        <v>1.2430897058534114</v>
      </c>
      <c r="AT161" s="343">
        <v>1.2390159284774735</v>
      </c>
      <c r="AU161" s="343">
        <v>1.2349421511015357</v>
      </c>
      <c r="AV161" s="1026">
        <v>1.2308683737255977</v>
      </c>
      <c r="AW161" s="343">
        <v>1.2267945963496598</v>
      </c>
      <c r="AX161" s="343">
        <v>1.2227208189737218</v>
      </c>
      <c r="AY161" s="343">
        <v>1.2186470415977837</v>
      </c>
      <c r="AZ161" s="343">
        <v>1.2145732642218454</v>
      </c>
      <c r="BA161" s="1026">
        <v>1.2104994868459078</v>
      </c>
      <c r="BB161" s="343">
        <v>1.2064257094699697</v>
      </c>
      <c r="BC161" s="343">
        <v>1.2023519320940317</v>
      </c>
      <c r="BD161" s="343">
        <v>1.1982781547180941</v>
      </c>
      <c r="BE161" s="343">
        <v>1.194204377342156</v>
      </c>
      <c r="BF161" s="343">
        <v>1.190130599966218</v>
      </c>
      <c r="BG161" s="343">
        <v>1.1860568225902801</v>
      </c>
      <c r="BH161" s="343">
        <v>1.1819830452143414</v>
      </c>
      <c r="BI161" s="343">
        <v>1.177909267838404</v>
      </c>
      <c r="BJ161" s="343">
        <v>1.1738354904624659</v>
      </c>
      <c r="BK161" s="343">
        <v>1.1697617130865281</v>
      </c>
      <c r="BL161" s="343">
        <v>1.16568793571059</v>
      </c>
      <c r="BM161" s="343">
        <v>1.161614158334652</v>
      </c>
      <c r="BN161" s="343">
        <v>1.1575403809587139</v>
      </c>
      <c r="BO161" s="343">
        <v>1.1534666035827763</v>
      </c>
      <c r="BP161" s="343">
        <v>1.149392826206838</v>
      </c>
      <c r="BQ161" s="343">
        <v>1.1453190488308997</v>
      </c>
      <c r="BR161" s="343">
        <v>1.1412452714549621</v>
      </c>
      <c r="BS161" s="343">
        <v>1.1371714940790241</v>
      </c>
      <c r="BT161" s="343">
        <v>1.133097716703086</v>
      </c>
      <c r="BU161" s="343">
        <v>1.1290239393271484</v>
      </c>
    </row>
    <row r="162" spans="1:73" s="59" customFormat="1" x14ac:dyDescent="0.25">
      <c r="A162" s="3" t="s">
        <v>71</v>
      </c>
      <c r="B162" s="59" t="s">
        <v>45</v>
      </c>
      <c r="C162" s="193" t="s">
        <v>45</v>
      </c>
      <c r="D162" s="55" t="s">
        <v>118</v>
      </c>
      <c r="E162" s="95" t="s">
        <v>224</v>
      </c>
      <c r="F162" s="55"/>
      <c r="G162" s="344" t="str">
        <f t="shared" si="40"/>
        <v>Þús. tonn CO₂-íg. | kt CO₂e</v>
      </c>
      <c r="H162" s="342"/>
      <c r="I162" s="342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  <c r="T162" s="342"/>
      <c r="U162" s="342"/>
      <c r="V162" s="342"/>
      <c r="W162" s="342"/>
      <c r="X162" s="342"/>
      <c r="Y162" s="342"/>
      <c r="Z162" s="342"/>
      <c r="AA162" s="342"/>
      <c r="AB162" s="342"/>
      <c r="AC162" s="342"/>
      <c r="AD162" s="342"/>
      <c r="AE162" s="342"/>
      <c r="AF162" s="342"/>
      <c r="AG162" s="342"/>
      <c r="AH162" s="342"/>
      <c r="AI162" s="342"/>
      <c r="AJ162" s="342"/>
      <c r="AK162" s="342"/>
      <c r="AL162" s="342"/>
      <c r="AM162" s="342"/>
      <c r="AN162" s="342"/>
      <c r="AO162" s="342"/>
      <c r="AP162" s="1089">
        <f t="shared" si="41"/>
        <v>1.198862701311221</v>
      </c>
      <c r="AQ162" s="345">
        <v>1.195213925295012</v>
      </c>
      <c r="AR162" s="345">
        <v>1.1915651492788042</v>
      </c>
      <c r="AS162" s="345">
        <v>1.1879163732625955</v>
      </c>
      <c r="AT162" s="345">
        <v>1.1842675972463879</v>
      </c>
      <c r="AU162" s="345">
        <v>1.1806188212301791</v>
      </c>
      <c r="AV162" s="1030">
        <v>1.1769700452139709</v>
      </c>
      <c r="AW162" s="345">
        <v>1.1733212691977628</v>
      </c>
      <c r="AX162" s="345">
        <v>1.1696724931815543</v>
      </c>
      <c r="AY162" s="345">
        <v>1.1660237171653465</v>
      </c>
      <c r="AZ162" s="345">
        <v>1.1623749411491382</v>
      </c>
      <c r="BA162" s="1030">
        <v>1.1587261651329295</v>
      </c>
      <c r="BB162" s="345">
        <v>1.1550773891167216</v>
      </c>
      <c r="BC162" s="345">
        <v>1.1514286131005131</v>
      </c>
      <c r="BD162" s="345">
        <v>1.1477798370843051</v>
      </c>
      <c r="BE162" s="345">
        <v>1.1441310610680966</v>
      </c>
      <c r="BF162" s="345">
        <v>1.1404822850518885</v>
      </c>
      <c r="BG162" s="345">
        <v>1.1368335090356805</v>
      </c>
      <c r="BH162" s="345">
        <v>1.1331847330194718</v>
      </c>
      <c r="BI162" s="345">
        <v>1.1295359570032637</v>
      </c>
      <c r="BJ162" s="345">
        <v>1.1258871809870556</v>
      </c>
      <c r="BK162" s="345">
        <v>1.1222384049708471</v>
      </c>
      <c r="BL162" s="345">
        <v>1.1185896289546389</v>
      </c>
      <c r="BM162" s="345">
        <v>1.1149408529384304</v>
      </c>
      <c r="BN162" s="345">
        <v>1.1112920769222225</v>
      </c>
      <c r="BO162" s="345">
        <v>1.1076433009060138</v>
      </c>
      <c r="BP162" s="345">
        <v>1.1039945248898055</v>
      </c>
      <c r="BQ162" s="345">
        <v>1.1003457488735973</v>
      </c>
      <c r="BR162" s="345">
        <v>1.0966969728573894</v>
      </c>
      <c r="BS162" s="345">
        <v>1.0930481968411807</v>
      </c>
      <c r="BT162" s="345">
        <v>1.0893994208249727</v>
      </c>
      <c r="BU162" s="345">
        <v>1.0857506448087644</v>
      </c>
    </row>
    <row r="163" spans="1:73" s="29" customFormat="1" x14ac:dyDescent="0.4">
      <c r="A163" s="35" t="s">
        <v>72</v>
      </c>
      <c r="B163" s="44" t="s">
        <v>300</v>
      </c>
      <c r="C163" s="4" t="s">
        <v>45</v>
      </c>
      <c r="D163" s="14" t="s">
        <v>209</v>
      </c>
      <c r="E163" s="13" t="s">
        <v>235</v>
      </c>
      <c r="F163" s="14"/>
      <c r="G163" s="15" t="str">
        <f t="shared" si="40"/>
        <v>Þús. tonn CO₂-íg. | kt CO₂e</v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089">
        <f t="shared" si="41"/>
        <v>191.77623947103135</v>
      </c>
      <c r="AQ163" s="73">
        <v>192.29550237209054</v>
      </c>
      <c r="AR163" s="73">
        <v>192.18974830044277</v>
      </c>
      <c r="AS163" s="73">
        <v>192.11042960240434</v>
      </c>
      <c r="AT163" s="73">
        <v>191.89898252441549</v>
      </c>
      <c r="AU163" s="73">
        <v>190.91391837495294</v>
      </c>
      <c r="AV163" s="1023">
        <v>189.93149031417892</v>
      </c>
      <c r="AW163" s="73">
        <v>190.21100281838915</v>
      </c>
      <c r="AX163" s="73">
        <v>190.49320070874836</v>
      </c>
      <c r="AY163" s="73">
        <v>190.77810915778511</v>
      </c>
      <c r="AZ163" s="73">
        <v>191.0657536960407</v>
      </c>
      <c r="BA163" s="1023">
        <v>191.37782243511256</v>
      </c>
      <c r="BB163" s="73">
        <v>191.67092618125329</v>
      </c>
      <c r="BC163" s="73">
        <v>191.96684447293683</v>
      </c>
      <c r="BD163" s="73">
        <v>192.26560433882105</v>
      </c>
      <c r="BE163" s="73">
        <v>192.56723320123271</v>
      </c>
      <c r="BF163" s="73">
        <v>192.86736954319971</v>
      </c>
      <c r="BG163" s="73">
        <v>193.1704309382126</v>
      </c>
      <c r="BH163" s="73">
        <v>192.87512453693378</v>
      </c>
      <c r="BI163" s="73">
        <v>193.03026943145284</v>
      </c>
      <c r="BJ163" s="73">
        <v>193.12608905834819</v>
      </c>
      <c r="BK163" s="73">
        <v>192.76370462840836</v>
      </c>
      <c r="BL163" s="73">
        <v>192.40132420933605</v>
      </c>
      <c r="BM163" s="73">
        <v>192.03894778988322</v>
      </c>
      <c r="BN163" s="73">
        <v>191.67657535884862</v>
      </c>
      <c r="BO163" s="73">
        <v>191.31420690507778</v>
      </c>
      <c r="BP163" s="73">
        <v>190.95184241746307</v>
      </c>
      <c r="BQ163" s="73">
        <v>190.58948188494293</v>
      </c>
      <c r="BR163" s="73">
        <v>190.22712529650192</v>
      </c>
      <c r="BS163" s="73">
        <v>189.86477264117036</v>
      </c>
      <c r="BT163" s="73">
        <v>189.50242390802424</v>
      </c>
      <c r="BU163" s="73">
        <v>189.14008667934687</v>
      </c>
    </row>
    <row r="164" spans="1:73" s="29" customFormat="1" x14ac:dyDescent="0.4">
      <c r="A164" s="35"/>
      <c r="B164" s="44" t="s">
        <v>301</v>
      </c>
      <c r="C164" s="4" t="s">
        <v>45</v>
      </c>
      <c r="D164" s="14" t="s">
        <v>23</v>
      </c>
      <c r="E164" s="13" t="s">
        <v>179</v>
      </c>
      <c r="F164" s="14"/>
      <c r="G164" s="15" t="str">
        <f t="shared" si="40"/>
        <v>Þús. tonn CO₂-íg. | kt CO₂e</v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089">
        <f t="shared" si="41"/>
        <v>19.906110847395098</v>
      </c>
      <c r="AQ164" s="16">
        <f t="shared" ref="AQ164:BU164" si="46">AQ165-SUM(AQ144,AQ151,AQ155,AQ159,AQ163)</f>
        <v>19.954014053365995</v>
      </c>
      <c r="AR164" s="16">
        <f t="shared" si="46"/>
        <v>19.979915930938205</v>
      </c>
      <c r="AS164" s="16">
        <f t="shared" si="46"/>
        <v>19.937079058899371</v>
      </c>
      <c r="AT164" s="16">
        <f t="shared" si="46"/>
        <v>19.954401210977494</v>
      </c>
      <c r="AU164" s="16">
        <f t="shared" si="46"/>
        <v>19.911523325971189</v>
      </c>
      <c r="AV164" s="1021">
        <f t="shared" si="46"/>
        <v>19.928803415064294</v>
      </c>
      <c r="AW164" s="16">
        <f t="shared" si="46"/>
        <v>19.885882539939075</v>
      </c>
      <c r="AX164" s="16">
        <f t="shared" si="46"/>
        <v>19.903118833101075</v>
      </c>
      <c r="AY164" s="16">
        <f t="shared" si="46"/>
        <v>19.860153476361006</v>
      </c>
      <c r="AZ164" s="16">
        <f t="shared" si="46"/>
        <v>19.877344721510553</v>
      </c>
      <c r="BA164" s="1021">
        <f t="shared" si="46"/>
        <v>19.834333869139186</v>
      </c>
      <c r="BB164" s="16">
        <f t="shared" si="46"/>
        <v>19.851479289626582</v>
      </c>
      <c r="BC164" s="16">
        <f t="shared" si="46"/>
        <v>19.808422402265933</v>
      </c>
      <c r="BD164" s="16">
        <f t="shared" si="46"/>
        <v>19.825521696550368</v>
      </c>
      <c r="BE164" s="16">
        <f t="shared" si="46"/>
        <v>19.78241871157627</v>
      </c>
      <c r="BF164" s="16">
        <f t="shared" si="46"/>
        <v>19.799472057601747</v>
      </c>
      <c r="BG164" s="16">
        <f t="shared" si="46"/>
        <v>19.756323395714958</v>
      </c>
      <c r="BH164" s="16">
        <f t="shared" si="46"/>
        <v>19.77333145964576</v>
      </c>
      <c r="BI164" s="16">
        <f t="shared" si="46"/>
        <v>19.730138035683581</v>
      </c>
      <c r="BJ164" s="16">
        <f t="shared" si="46"/>
        <v>19.747101984732012</v>
      </c>
      <c r="BK164" s="16">
        <f t="shared" si="46"/>
        <v>19.703865222464174</v>
      </c>
      <c r="BL164" s="16">
        <f t="shared" si="46"/>
        <v>19.72078674161105</v>
      </c>
      <c r="BM164" s="16">
        <f t="shared" si="46"/>
        <v>19.677508592346157</v>
      </c>
      <c r="BN164" s="16">
        <f t="shared" si="46"/>
        <v>19.694389904802733</v>
      </c>
      <c r="BO164" s="16">
        <f t="shared" si="46"/>
        <v>19.651072869682253</v>
      </c>
      <c r="BP164" s="16">
        <f t="shared" si="46"/>
        <v>19.667916760996945</v>
      </c>
      <c r="BQ164" s="16">
        <f t="shared" si="46"/>
        <v>19.624563916902162</v>
      </c>
      <c r="BR164" s="16">
        <f t="shared" si="46"/>
        <v>19.641373762659214</v>
      </c>
      <c r="BS164" s="16">
        <f t="shared" si="46"/>
        <v>19.597988791694661</v>
      </c>
      <c r="BT164" s="16">
        <f t="shared" si="46"/>
        <v>19.614768588788024</v>
      </c>
      <c r="BU164" s="16">
        <f t="shared" si="46"/>
        <v>19.571355811353783</v>
      </c>
    </row>
    <row r="165" spans="1:73" s="33" customFormat="1" x14ac:dyDescent="0.4">
      <c r="A165" s="35" t="s">
        <v>41</v>
      </c>
      <c r="B165" s="44" t="s">
        <v>250</v>
      </c>
      <c r="C165" s="4" t="s">
        <v>45</v>
      </c>
      <c r="D165" s="43" t="s">
        <v>129</v>
      </c>
      <c r="E165" s="20"/>
      <c r="F165" s="21"/>
      <c r="G165" s="22" t="str">
        <f t="shared" si="40"/>
        <v>Þús. tonn CO₂-íg. | kt CO₂e</v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090">
        <f t="shared" si="41"/>
        <v>661.73982386409887</v>
      </c>
      <c r="AQ165" s="170">
        <v>664.9021555550745</v>
      </c>
      <c r="AR165" s="170">
        <v>659.21762737214453</v>
      </c>
      <c r="AS165" s="170">
        <v>653.01001355336655</v>
      </c>
      <c r="AT165" s="170">
        <v>646.7190326507789</v>
      </c>
      <c r="AU165" s="170">
        <v>639.56278060371676</v>
      </c>
      <c r="AV165" s="984">
        <v>632.47710047824921</v>
      </c>
      <c r="AW165" s="170">
        <v>630.79757133379962</v>
      </c>
      <c r="AX165" s="170">
        <v>629.1795173376712</v>
      </c>
      <c r="AY165" s="170">
        <v>627.48293160864387</v>
      </c>
      <c r="AZ165" s="170">
        <v>625.84488370432189</v>
      </c>
      <c r="BA165" s="984">
        <v>624.1574061906681</v>
      </c>
      <c r="BB165" s="170">
        <v>622.51417090364089</v>
      </c>
      <c r="BC165" s="170">
        <v>620.7974484377537</v>
      </c>
      <c r="BD165" s="170">
        <v>619.14174301125081</v>
      </c>
      <c r="BE165" s="170">
        <v>617.4134680696792</v>
      </c>
      <c r="BF165" s="170">
        <v>615.74350217269409</v>
      </c>
      <c r="BG165" s="170">
        <v>614.00150685233859</v>
      </c>
      <c r="BH165" s="170">
        <v>611.72005769369184</v>
      </c>
      <c r="BI165" s="170">
        <v>609.81352677972393</v>
      </c>
      <c r="BJ165" s="170">
        <v>607.90688819983154</v>
      </c>
      <c r="BK165" s="170">
        <v>605.46670511529601</v>
      </c>
      <c r="BL165" s="170">
        <v>603.08565206681499</v>
      </c>
      <c r="BM165" s="170">
        <v>600.62905681157724</v>
      </c>
      <c r="BN165" s="170">
        <v>598.23152077916257</v>
      </c>
      <c r="BO165" s="170">
        <v>595.75847220647427</v>
      </c>
      <c r="BP165" s="170">
        <v>593.34445812246202</v>
      </c>
      <c r="BQ165" s="170">
        <v>590.85486359406275</v>
      </c>
      <c r="BR165" s="170">
        <v>588.4242402363077</v>
      </c>
      <c r="BS165" s="170">
        <v>585.91800123661244</v>
      </c>
      <c r="BT165" s="170">
        <v>583.47070516641759</v>
      </c>
      <c r="BU165" s="170">
        <v>580.94776123961753</v>
      </c>
    </row>
    <row r="166" spans="1:73" s="265" customFormat="1" ht="42.6" customHeight="1" x14ac:dyDescent="0.75">
      <c r="A166" s="258"/>
      <c r="B166" s="258"/>
      <c r="C166" s="258"/>
      <c r="D166" s="259" t="s">
        <v>187</v>
      </c>
      <c r="E166" s="260"/>
      <c r="F166" s="259"/>
      <c r="G166" s="261"/>
      <c r="H166" s="262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63"/>
      <c r="T166" s="264"/>
      <c r="U166" s="264"/>
      <c r="V166" s="264"/>
      <c r="W166" s="264"/>
      <c r="X166" s="264"/>
      <c r="Y166" s="264"/>
      <c r="Z166" s="264"/>
      <c r="AA166" s="264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V166" s="995"/>
      <c r="BA166" s="1138"/>
    </row>
    <row r="167" spans="1:73" s="182" customFormat="1" ht="37.200000000000003" customHeight="1" x14ac:dyDescent="0.4">
      <c r="A167" s="180"/>
      <c r="B167" s="180"/>
      <c r="C167" s="180"/>
      <c r="D167" s="97"/>
      <c r="E167" s="181"/>
      <c r="F167" s="181"/>
      <c r="G167" s="98"/>
      <c r="H167" s="303"/>
      <c r="I167" s="304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04"/>
      <c r="AF167" s="304"/>
      <c r="AG167" s="304"/>
      <c r="AH167" s="304"/>
      <c r="AI167" s="304"/>
      <c r="AJ167" s="304"/>
      <c r="AK167" s="304"/>
      <c r="AL167" s="304"/>
      <c r="AM167" s="304"/>
      <c r="AN167" s="304"/>
      <c r="AO167" s="304"/>
      <c r="AP167" s="304"/>
      <c r="AQ167" s="304"/>
      <c r="AR167" s="304"/>
      <c r="AS167" s="304"/>
      <c r="AT167" s="304"/>
      <c r="AU167" s="304"/>
      <c r="AV167" s="996"/>
      <c r="AW167" s="304"/>
      <c r="AX167" s="304"/>
      <c r="AY167" s="304"/>
      <c r="AZ167" s="304"/>
      <c r="BA167" s="996"/>
      <c r="BB167" s="304"/>
      <c r="BC167" s="304"/>
      <c r="BD167" s="304"/>
      <c r="BE167" s="304"/>
      <c r="BF167" s="304"/>
      <c r="BG167" s="304"/>
      <c r="BH167" s="304"/>
      <c r="BI167" s="304"/>
      <c r="BJ167" s="304"/>
      <c r="BK167" s="304"/>
      <c r="BL167" s="304"/>
      <c r="BM167" s="304"/>
      <c r="BN167" s="304"/>
      <c r="BO167" s="304"/>
      <c r="BP167" s="304"/>
      <c r="BQ167" s="304"/>
      <c r="BR167" s="304"/>
      <c r="BS167" s="304"/>
      <c r="BT167" s="304"/>
      <c r="BU167" s="304"/>
    </row>
    <row r="168" spans="1:73" s="7" customFormat="1" ht="30.6" customHeight="1" x14ac:dyDescent="0.4">
      <c r="A168" s="99"/>
      <c r="B168" s="100" t="s">
        <v>45</v>
      </c>
      <c r="C168" s="4"/>
      <c r="D168" s="101" t="str">
        <f>$D$4</f>
        <v>Söguleg losun</v>
      </c>
      <c r="E168" s="101" t="s">
        <v>360</v>
      </c>
      <c r="F168" s="101"/>
      <c r="G168" s="101"/>
      <c r="AV168" s="892"/>
      <c r="BA168" s="1139"/>
    </row>
    <row r="169" spans="1:73" s="103" customFormat="1" ht="16.350000000000001" customHeight="1" x14ac:dyDescent="0.35">
      <c r="A169" s="99" t="s">
        <v>77</v>
      </c>
      <c r="B169" s="100" t="s">
        <v>45</v>
      </c>
      <c r="C169" s="102" t="s">
        <v>45</v>
      </c>
      <c r="D169" s="14" t="s">
        <v>93</v>
      </c>
      <c r="E169" s="13" t="s">
        <v>193</v>
      </c>
      <c r="F169" s="14"/>
      <c r="G169" s="15" t="str">
        <f t="shared" ref="G169:G174" si="47">$G$5</f>
        <v>Þús. tonn CO₂-íg. | kt CO₂e</v>
      </c>
      <c r="H169" s="16">
        <v>-30.936432023977702</v>
      </c>
      <c r="I169" s="16">
        <v>-32.411378201671795</v>
      </c>
      <c r="J169" s="16">
        <v>-37.586802227771948</v>
      </c>
      <c r="K169" s="16">
        <v>-42.997955545591623</v>
      </c>
      <c r="L169" s="16">
        <v>-46.127436854423259</v>
      </c>
      <c r="M169" s="16">
        <v>-56.651673031811043</v>
      </c>
      <c r="N169" s="16">
        <v>-60.764199690415275</v>
      </c>
      <c r="O169" s="16">
        <v>-67.62705923166115</v>
      </c>
      <c r="P169" s="16">
        <v>-76.235243305890108</v>
      </c>
      <c r="Q169" s="16">
        <v>-82.800551502360335</v>
      </c>
      <c r="R169" s="16">
        <v>-94.022041375164918</v>
      </c>
      <c r="S169" s="16">
        <v>-100.08331361132929</v>
      </c>
      <c r="T169" s="16">
        <v>-108.96604586249828</v>
      </c>
      <c r="U169" s="16">
        <v>-119.30777592337559</v>
      </c>
      <c r="V169" s="16">
        <v>-126.38738018496474</v>
      </c>
      <c r="W169" s="16">
        <v>-146.23533417009705</v>
      </c>
      <c r="X169" s="16">
        <v>-153.26012993715347</v>
      </c>
      <c r="Y169" s="16">
        <v>-271.22997447527723</v>
      </c>
      <c r="Z169" s="16">
        <v>-275.51343668429985</v>
      </c>
      <c r="AA169" s="16">
        <v>-288.43675180061956</v>
      </c>
      <c r="AB169" s="16">
        <v>-311.66248287272629</v>
      </c>
      <c r="AC169" s="16">
        <v>-339.33829162329857</v>
      </c>
      <c r="AD169" s="16">
        <v>-349.94447073587037</v>
      </c>
      <c r="AE169" s="16">
        <v>-368.40232096475518</v>
      </c>
      <c r="AF169" s="16">
        <v>-391.24425872542639</v>
      </c>
      <c r="AG169" s="16">
        <v>-416.62145516489073</v>
      </c>
      <c r="AH169" s="16">
        <v>-440.63094788351214</v>
      </c>
      <c r="AI169" s="16">
        <v>-479.08671814679565</v>
      </c>
      <c r="AJ169" s="16">
        <v>-508.4628813333693</v>
      </c>
      <c r="AK169" s="16">
        <v>-509.99055054529128</v>
      </c>
      <c r="AL169" s="16">
        <v>-513.99765483319788</v>
      </c>
      <c r="AM169" s="16">
        <v>-516.40687686317438</v>
      </c>
      <c r="AN169" s="16">
        <v>-545.81520571977512</v>
      </c>
      <c r="AO169" s="16">
        <v>-536.85907215306759</v>
      </c>
      <c r="AP169" s="16">
        <v>-534.16681294228749</v>
      </c>
      <c r="AQ169" s="887"/>
      <c r="AR169" s="17"/>
      <c r="AS169" s="17"/>
      <c r="AT169" s="17"/>
      <c r="AU169" s="17"/>
      <c r="AV169" s="978"/>
      <c r="AW169" s="17"/>
      <c r="AX169" s="17"/>
      <c r="AY169" s="17"/>
      <c r="AZ169" s="17"/>
      <c r="BA169" s="1132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</row>
    <row r="170" spans="1:73" s="103" customFormat="1" ht="16.350000000000001" customHeight="1" x14ac:dyDescent="0.4">
      <c r="A170" s="99" t="s">
        <v>78</v>
      </c>
      <c r="B170" s="100" t="s">
        <v>45</v>
      </c>
      <c r="C170" s="102" t="s">
        <v>45</v>
      </c>
      <c r="D170" s="14" t="s">
        <v>119</v>
      </c>
      <c r="E170" s="13" t="s">
        <v>142</v>
      </c>
      <c r="F170" s="14"/>
      <c r="G170" s="15" t="str">
        <f t="shared" si="47"/>
        <v>Þús. tonn CO₂-íg. | kt CO₂e</v>
      </c>
      <c r="H170" s="14">
        <v>2244.58070342057</v>
      </c>
      <c r="I170" s="14">
        <v>2231.5530663394106</v>
      </c>
      <c r="J170" s="14">
        <v>2217.5995965902498</v>
      </c>
      <c r="K170" s="14">
        <v>2204.4666128968979</v>
      </c>
      <c r="L170" s="14">
        <v>2191.965603449165</v>
      </c>
      <c r="M170" s="14">
        <v>2179.7671908327002</v>
      </c>
      <c r="N170" s="14">
        <v>2167.2623379754937</v>
      </c>
      <c r="O170" s="14">
        <v>2154.3495383018226</v>
      </c>
      <c r="P170" s="14">
        <v>2142.2365067574815</v>
      </c>
      <c r="Q170" s="14">
        <v>2129.9413267306568</v>
      </c>
      <c r="R170" s="14">
        <v>2118.8291512024557</v>
      </c>
      <c r="S170" s="14">
        <v>2107.2820967832722</v>
      </c>
      <c r="T170" s="14">
        <v>2097.0444106643772</v>
      </c>
      <c r="U170" s="14">
        <v>2086.9995252954855</v>
      </c>
      <c r="V170" s="14">
        <v>2079.0732311847205</v>
      </c>
      <c r="W170" s="14">
        <v>2071.147082471155</v>
      </c>
      <c r="X170" s="14">
        <v>2063.2521326491069</v>
      </c>
      <c r="Y170" s="14">
        <v>2055.2952194100731</v>
      </c>
      <c r="Z170" s="14">
        <v>2047.3695041551184</v>
      </c>
      <c r="AA170" s="14">
        <v>1995.5861041754997</v>
      </c>
      <c r="AB170" s="14">
        <v>1961.990907206776</v>
      </c>
      <c r="AC170" s="14">
        <v>1928.2361178634383</v>
      </c>
      <c r="AD170" s="14">
        <v>1894.3202395710582</v>
      </c>
      <c r="AE170" s="14">
        <v>1860.2417546048814</v>
      </c>
      <c r="AF170" s="14">
        <v>1825.9991236894296</v>
      </c>
      <c r="AG170" s="14">
        <v>1792.7549377725668</v>
      </c>
      <c r="AH170" s="14">
        <v>1757.3863735672146</v>
      </c>
      <c r="AI170" s="14">
        <v>1722.6472788230353</v>
      </c>
      <c r="AJ170" s="14">
        <v>1687.7362017757173</v>
      </c>
      <c r="AK170" s="14">
        <v>1652.6537063186304</v>
      </c>
      <c r="AL170" s="14">
        <v>1617.4425304760753</v>
      </c>
      <c r="AM170" s="14">
        <v>1581.9655092132803</v>
      </c>
      <c r="AN170" s="14">
        <v>1648.3529157049816</v>
      </c>
      <c r="AO170" s="14">
        <v>1634.6762937068095</v>
      </c>
      <c r="AP170" s="14">
        <v>1666.236516972165</v>
      </c>
      <c r="AQ170" s="887"/>
      <c r="AR170" s="17"/>
      <c r="AS170" s="17"/>
      <c r="AT170" s="17"/>
      <c r="AU170" s="17"/>
      <c r="AV170" s="978"/>
      <c r="AW170" s="17"/>
      <c r="AX170" s="17"/>
      <c r="AY170" s="17"/>
      <c r="AZ170" s="17"/>
      <c r="BA170" s="1132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</row>
    <row r="171" spans="1:73" s="103" customFormat="1" ht="16.350000000000001" customHeight="1" x14ac:dyDescent="0.4">
      <c r="A171" s="99" t="s">
        <v>79</v>
      </c>
      <c r="B171" s="100" t="s">
        <v>45</v>
      </c>
      <c r="C171" s="102" t="s">
        <v>45</v>
      </c>
      <c r="D171" s="14" t="s">
        <v>28</v>
      </c>
      <c r="E171" s="13" t="s">
        <v>143</v>
      </c>
      <c r="F171" s="14"/>
      <c r="G171" s="15" t="str">
        <f t="shared" si="47"/>
        <v>Þús. tonn CO₂-íg. | kt CO₂e</v>
      </c>
      <c r="H171" s="14">
        <v>4439.544515921828</v>
      </c>
      <c r="I171" s="14">
        <v>4438.366363244947</v>
      </c>
      <c r="J171" s="14">
        <v>4433.4605626831135</v>
      </c>
      <c r="K171" s="14">
        <v>4455.7701725611641</v>
      </c>
      <c r="L171" s="14">
        <v>4456.9532056345497</v>
      </c>
      <c r="M171" s="14">
        <v>4459.4253259506058</v>
      </c>
      <c r="N171" s="14">
        <v>4461.9059069484538</v>
      </c>
      <c r="O171" s="14">
        <v>4471.5133660261145</v>
      </c>
      <c r="P171" s="14">
        <v>4487.6219847970688</v>
      </c>
      <c r="Q171" s="14">
        <v>4509.2314872848083</v>
      </c>
      <c r="R171" s="14">
        <v>4535.1396761851993</v>
      </c>
      <c r="S171" s="14">
        <v>4558.9521621354115</v>
      </c>
      <c r="T171" s="14">
        <v>4590.8397233483511</v>
      </c>
      <c r="U171" s="14">
        <v>4604.2888882552534</v>
      </c>
      <c r="V171" s="14">
        <v>4619.8934962074054</v>
      </c>
      <c r="W171" s="14">
        <v>4646.6745449620948</v>
      </c>
      <c r="X171" s="14">
        <v>4709.6447456603873</v>
      </c>
      <c r="Y171" s="14">
        <v>4741.8115370648111</v>
      </c>
      <c r="Z171" s="14">
        <v>4796.9985012695315</v>
      </c>
      <c r="AA171" s="14">
        <v>4820.8595133309873</v>
      </c>
      <c r="AB171" s="14">
        <v>4833.6412044650779</v>
      </c>
      <c r="AC171" s="14">
        <v>4846.3361301249206</v>
      </c>
      <c r="AD171" s="14">
        <v>4864.8560683792603</v>
      </c>
      <c r="AE171" s="14">
        <v>4884.7104794695124</v>
      </c>
      <c r="AF171" s="14">
        <v>4904.0874948135088</v>
      </c>
      <c r="AG171" s="14">
        <v>4921.9080237855278</v>
      </c>
      <c r="AH171" s="14">
        <v>4931.5692132366248</v>
      </c>
      <c r="AI171" s="14">
        <v>4943.9497864093064</v>
      </c>
      <c r="AJ171" s="14">
        <v>4963.5918517820473</v>
      </c>
      <c r="AK171" s="14">
        <v>4980.3641393679445</v>
      </c>
      <c r="AL171" s="14">
        <v>4994.7882683214366</v>
      </c>
      <c r="AM171" s="14">
        <v>5002.9875971910178</v>
      </c>
      <c r="AN171" s="14">
        <v>4987.933155303057</v>
      </c>
      <c r="AO171" s="14">
        <v>5022.57673231832</v>
      </c>
      <c r="AP171" s="14">
        <v>5040.1391397011794</v>
      </c>
      <c r="AQ171" s="887"/>
      <c r="AR171" s="17"/>
      <c r="AS171" s="17"/>
      <c r="AT171" s="17"/>
      <c r="AU171" s="17"/>
      <c r="AV171" s="978"/>
      <c r="AW171" s="17"/>
      <c r="AX171" s="17"/>
      <c r="AY171" s="17"/>
      <c r="AZ171" s="17"/>
      <c r="BA171" s="1132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</row>
    <row r="172" spans="1:73" s="103" customFormat="1" ht="16.350000000000001" customHeight="1" x14ac:dyDescent="0.4">
      <c r="A172" s="99" t="s">
        <v>80</v>
      </c>
      <c r="B172" s="100" t="s">
        <v>45</v>
      </c>
      <c r="C172" s="102" t="s">
        <v>45</v>
      </c>
      <c r="D172" s="14" t="s">
        <v>29</v>
      </c>
      <c r="E172" s="13" t="s">
        <v>144</v>
      </c>
      <c r="F172" s="14"/>
      <c r="G172" s="15" t="str">
        <f t="shared" si="47"/>
        <v>Þús. tonn CO₂-íg. | kt CO₂e</v>
      </c>
      <c r="H172" s="14">
        <v>2.6585259182035306</v>
      </c>
      <c r="I172" s="14">
        <v>14.595401584904028</v>
      </c>
      <c r="J172" s="14">
        <v>14.517008994661659</v>
      </c>
      <c r="K172" s="14">
        <v>14.53323299466166</v>
      </c>
      <c r="L172" s="14">
        <v>14.554864994661667</v>
      </c>
      <c r="M172" s="14">
        <v>14.554864994661667</v>
      </c>
      <c r="N172" s="14">
        <v>18.134003449427794</v>
      </c>
      <c r="O172" s="14">
        <v>18.196763449427785</v>
      </c>
      <c r="P172" s="14">
        <v>18.508396066477744</v>
      </c>
      <c r="Q172" s="14">
        <v>18.521961399811083</v>
      </c>
      <c r="R172" s="14">
        <v>18.521961399811083</v>
      </c>
      <c r="S172" s="14">
        <v>18.917866399811075</v>
      </c>
      <c r="T172" s="14">
        <v>19.365522399811042</v>
      </c>
      <c r="U172" s="14">
        <v>19.552045733144382</v>
      </c>
      <c r="V172" s="14">
        <v>19.584182399811034</v>
      </c>
      <c r="W172" s="14">
        <v>19.44393671132331</v>
      </c>
      <c r="X172" s="14">
        <v>21.60728372667279</v>
      </c>
      <c r="Y172" s="14">
        <v>20.494161746509487</v>
      </c>
      <c r="Z172" s="14">
        <v>20.538561427802428</v>
      </c>
      <c r="AA172" s="14">
        <v>21.029356724530317</v>
      </c>
      <c r="AB172" s="14">
        <v>21.158290146929598</v>
      </c>
      <c r="AC172" s="14">
        <v>15.686390391163126</v>
      </c>
      <c r="AD172" s="14">
        <v>15.723695057829779</v>
      </c>
      <c r="AE172" s="14">
        <v>15.804207057829778</v>
      </c>
      <c r="AF172" s="14">
        <v>16.069981783977006</v>
      </c>
      <c r="AG172" s="14">
        <v>16.181055815110437</v>
      </c>
      <c r="AH172" s="14">
        <v>14.727682777528576</v>
      </c>
      <c r="AI172" s="14">
        <v>14.859338689513962</v>
      </c>
      <c r="AJ172" s="14">
        <v>14.793762384685564</v>
      </c>
      <c r="AK172" s="14">
        <v>15.279062184685536</v>
      </c>
      <c r="AL172" s="14">
        <v>16.32024494228526</v>
      </c>
      <c r="AM172" s="14">
        <v>16.762905784685447</v>
      </c>
      <c r="AN172" s="14">
        <v>17.11051745135212</v>
      </c>
      <c r="AO172" s="14">
        <v>17.149517784685422</v>
      </c>
      <c r="AP172" s="14">
        <v>17.149632836863123</v>
      </c>
      <c r="AQ172" s="1153"/>
      <c r="AR172" s="17"/>
      <c r="AS172" s="17"/>
      <c r="AT172" s="17"/>
      <c r="AU172" s="17"/>
      <c r="AV172" s="978"/>
      <c r="AW172" s="17"/>
      <c r="AX172" s="17"/>
      <c r="AY172" s="17"/>
      <c r="AZ172" s="17"/>
      <c r="BA172" s="1132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</row>
    <row r="173" spans="1:73" s="103" customFormat="1" ht="16.350000000000001" customHeight="1" x14ac:dyDescent="0.4">
      <c r="A173" s="99" t="s">
        <v>94</v>
      </c>
      <c r="B173" s="100" t="s">
        <v>45</v>
      </c>
      <c r="C173" s="102" t="s">
        <v>45</v>
      </c>
      <c r="D173" s="14" t="s">
        <v>23</v>
      </c>
      <c r="E173" s="13" t="s">
        <v>179</v>
      </c>
      <c r="F173" s="14"/>
      <c r="G173" s="15" t="str">
        <f t="shared" si="47"/>
        <v>Þús. tonn CO₂-íg. | kt CO₂e</v>
      </c>
      <c r="H173" s="14">
        <f t="shared" ref="H173:AP173" si="48">H$174-SUM(H$169:H$172)</f>
        <v>30.607000370728201</v>
      </c>
      <c r="I173" s="14">
        <f t="shared" si="48"/>
        <v>32.916770550106776</v>
      </c>
      <c r="J173" s="14">
        <f t="shared" si="48"/>
        <v>35.226540729484441</v>
      </c>
      <c r="K173" s="14">
        <f t="shared" si="48"/>
        <v>37.536310908863015</v>
      </c>
      <c r="L173" s="14">
        <f t="shared" si="48"/>
        <v>39.84608108824068</v>
      </c>
      <c r="M173" s="14">
        <f t="shared" si="48"/>
        <v>42.155851267619255</v>
      </c>
      <c r="N173" s="14">
        <f t="shared" si="48"/>
        <v>44.466140244851886</v>
      </c>
      <c r="O173" s="14">
        <f t="shared" si="48"/>
        <v>46.768101654970451</v>
      </c>
      <c r="P173" s="14">
        <f t="shared" si="48"/>
        <v>49.088573652826199</v>
      </c>
      <c r="Q173" s="14">
        <f t="shared" si="48"/>
        <v>51.3953670041019</v>
      </c>
      <c r="R173" s="14">
        <f t="shared" si="48"/>
        <v>48.622962430826192</v>
      </c>
      <c r="S173" s="14">
        <f t="shared" si="48"/>
        <v>50.548104173562024</v>
      </c>
      <c r="T173" s="14">
        <f t="shared" si="48"/>
        <v>52.470686077548635</v>
      </c>
      <c r="U173" s="14">
        <f t="shared" si="48"/>
        <v>54.398324141700868</v>
      </c>
      <c r="V173" s="14">
        <f t="shared" si="48"/>
        <v>56.111717049471736</v>
      </c>
      <c r="W173" s="14">
        <f t="shared" si="48"/>
        <v>58.034931434503051</v>
      </c>
      <c r="X173" s="14">
        <f t="shared" si="48"/>
        <v>60.65528305337557</v>
      </c>
      <c r="Y173" s="14">
        <f t="shared" si="48"/>
        <v>61.84189976890957</v>
      </c>
      <c r="Z173" s="14">
        <f t="shared" si="48"/>
        <v>63.979033298388458</v>
      </c>
      <c r="AA173" s="14">
        <f t="shared" si="48"/>
        <v>65.88447214720054</v>
      </c>
      <c r="AB173" s="14">
        <f t="shared" si="48"/>
        <v>50.616807397479533</v>
      </c>
      <c r="AC173" s="14">
        <f t="shared" si="48"/>
        <v>48.945145804830645</v>
      </c>
      <c r="AD173" s="14">
        <f t="shared" si="48"/>
        <v>47.560741841224626</v>
      </c>
      <c r="AE173" s="14">
        <f t="shared" si="48"/>
        <v>46.03947351728948</v>
      </c>
      <c r="AF173" s="14">
        <f t="shared" si="48"/>
        <v>44.423864981987208</v>
      </c>
      <c r="AG173" s="14">
        <f t="shared" si="48"/>
        <v>43.040364019391745</v>
      </c>
      <c r="AH173" s="14">
        <f t="shared" si="48"/>
        <v>41.498367910940942</v>
      </c>
      <c r="AI173" s="14">
        <f t="shared" si="48"/>
        <v>39.919356681767567</v>
      </c>
      <c r="AJ173" s="14">
        <f t="shared" si="48"/>
        <v>27.861142249306795</v>
      </c>
      <c r="AK173" s="14">
        <f t="shared" si="48"/>
        <v>25.621925565550555</v>
      </c>
      <c r="AL173" s="14">
        <f t="shared" si="48"/>
        <v>39.73540035554015</v>
      </c>
      <c r="AM173" s="14">
        <f t="shared" si="48"/>
        <v>49.536949132187146</v>
      </c>
      <c r="AN173" s="14">
        <f t="shared" si="48"/>
        <v>22.924044700903323</v>
      </c>
      <c r="AO173" s="14">
        <f t="shared" si="48"/>
        <v>25.005070861631793</v>
      </c>
      <c r="AP173" s="14">
        <f t="shared" si="48"/>
        <v>26.561501825801315</v>
      </c>
      <c r="AQ173" s="1152"/>
      <c r="AR173" s="17"/>
      <c r="AS173" s="17"/>
      <c r="AT173" s="17"/>
      <c r="AU173" s="17"/>
      <c r="AV173" s="978"/>
      <c r="AW173" s="17"/>
      <c r="AX173" s="17"/>
      <c r="AY173" s="17"/>
      <c r="AZ173" s="17"/>
      <c r="BA173" s="1132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</row>
    <row r="174" spans="1:73" s="103" customFormat="1" ht="15" x14ac:dyDescent="0.4">
      <c r="A174" s="99" t="s">
        <v>42</v>
      </c>
      <c r="B174" s="100" t="s">
        <v>45</v>
      </c>
      <c r="C174" s="102" t="s">
        <v>45</v>
      </c>
      <c r="D174" s="43" t="s">
        <v>129</v>
      </c>
      <c r="E174" s="13"/>
      <c r="F174" s="21"/>
      <c r="G174" s="22" t="str">
        <f t="shared" si="47"/>
        <v>Þús. tonn CO₂-íg. | kt CO₂e</v>
      </c>
      <c r="H174" s="21">
        <v>6686.4543136073526</v>
      </c>
      <c r="I174" s="21">
        <v>6685.0202235176966</v>
      </c>
      <c r="J174" s="21">
        <v>6663.2169067697378</v>
      </c>
      <c r="K174" s="21">
        <v>6669.3083738159949</v>
      </c>
      <c r="L174" s="21">
        <v>6657.1923183121935</v>
      </c>
      <c r="M174" s="21">
        <v>6639.2515600137749</v>
      </c>
      <c r="N174" s="21">
        <v>6631.0041889278118</v>
      </c>
      <c r="O174" s="21">
        <v>6623.2007102006746</v>
      </c>
      <c r="P174" s="21">
        <v>6621.2202179679643</v>
      </c>
      <c r="Q174" s="21">
        <v>6626.2895909170184</v>
      </c>
      <c r="R174" s="21">
        <v>6627.0917098431273</v>
      </c>
      <c r="S174" s="21">
        <v>6635.616915880727</v>
      </c>
      <c r="T174" s="21">
        <v>6650.7542966275896</v>
      </c>
      <c r="U174" s="21">
        <v>6645.9310075022076</v>
      </c>
      <c r="V174" s="21">
        <v>6648.2752466564434</v>
      </c>
      <c r="W174" s="21">
        <v>6649.0651614089793</v>
      </c>
      <c r="X174" s="21">
        <v>6701.8993151523891</v>
      </c>
      <c r="Y174" s="21">
        <v>6608.2128435150253</v>
      </c>
      <c r="Z174" s="21">
        <v>6653.3721634665408</v>
      </c>
      <c r="AA174" s="21">
        <v>6614.9226945775981</v>
      </c>
      <c r="AB174" s="21">
        <v>6555.7447263435361</v>
      </c>
      <c r="AC174" s="21">
        <v>6499.8654925610545</v>
      </c>
      <c r="AD174" s="21">
        <v>6472.5162741135027</v>
      </c>
      <c r="AE174" s="21">
        <v>6438.3935936847574</v>
      </c>
      <c r="AF174" s="21">
        <v>6399.3362065434758</v>
      </c>
      <c r="AG174" s="21">
        <v>6357.262926227706</v>
      </c>
      <c r="AH174" s="21">
        <v>6304.5506896087963</v>
      </c>
      <c r="AI174" s="21">
        <v>6242.2890424568277</v>
      </c>
      <c r="AJ174" s="21">
        <v>6185.5200768583882</v>
      </c>
      <c r="AK174" s="21">
        <v>6163.9282828915193</v>
      </c>
      <c r="AL174" s="21">
        <v>6154.2887892621393</v>
      </c>
      <c r="AM174" s="21">
        <v>6134.8460844579959</v>
      </c>
      <c r="AN174" s="21">
        <v>6130.5054274405193</v>
      </c>
      <c r="AO174" s="21">
        <v>6162.5485425183797</v>
      </c>
      <c r="AP174" s="21">
        <v>6215.9199783937211</v>
      </c>
      <c r="AQ174" s="17"/>
      <c r="AR174" s="17"/>
      <c r="AS174" s="17"/>
      <c r="AT174" s="17"/>
      <c r="AU174" s="17"/>
      <c r="AV174" s="978"/>
      <c r="AW174" s="17"/>
      <c r="AX174" s="17"/>
      <c r="AY174" s="17"/>
      <c r="AZ174" s="17"/>
      <c r="BA174" s="1132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</row>
    <row r="175" spans="1:73" s="7" customFormat="1" x14ac:dyDescent="0.4">
      <c r="A175" s="99"/>
      <c r="B175" s="104"/>
      <c r="C175" s="102" t="s">
        <v>45</v>
      </c>
      <c r="AV175" s="892"/>
      <c r="BA175" s="1139"/>
    </row>
    <row r="176" spans="1:73" s="7" customFormat="1" ht="35.4" customHeight="1" x14ac:dyDescent="0.4">
      <c r="A176" s="99"/>
      <c r="B176" s="100" t="s">
        <v>45</v>
      </c>
      <c r="C176" s="102" t="s">
        <v>45</v>
      </c>
      <c r="D176" s="895" t="str">
        <f>$D$12</f>
        <v>Sviðsmynd byggð á aðgerðum stjórvalda</v>
      </c>
      <c r="E176" s="895" t="str">
        <f>$E$12</f>
        <v>Government policy-based scenario</v>
      </c>
      <c r="F176" s="101"/>
      <c r="G176" s="101"/>
      <c r="AV176" s="892"/>
      <c r="BA176" s="1139"/>
    </row>
    <row r="177" spans="1:75" s="103" customFormat="1" ht="16.350000000000001" customHeight="1" x14ac:dyDescent="0.35">
      <c r="A177" s="99" t="s">
        <v>77</v>
      </c>
      <c r="B177" s="8" t="str">
        <f t="shared" ref="B177:B181" si="49">A177&amp;" "&amp;C177</f>
        <v>4.A Forest Landkt CO2-eq WEM</v>
      </c>
      <c r="C177" s="1036" t="s">
        <v>424</v>
      </c>
      <c r="D177" s="14" t="s">
        <v>93</v>
      </c>
      <c r="E177" s="13" t="s">
        <v>193</v>
      </c>
      <c r="F177" s="14"/>
      <c r="G177" s="15" t="str">
        <f t="shared" ref="G177:G182" si="50">$G$5</f>
        <v>Þús. tonn CO₂-íg. | kt CO₂e</v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089">
        <f t="shared" ref="AP177:AP182" si="51">AP169</f>
        <v>-534.16681294228749</v>
      </c>
      <c r="AQ177" s="16">
        <v>-569.03313713696207</v>
      </c>
      <c r="AR177" s="16">
        <v>-607.88738159883576</v>
      </c>
      <c r="AS177" s="16">
        <v>-645.36999498431226</v>
      </c>
      <c r="AT177" s="16">
        <v>-679.37893378488252</v>
      </c>
      <c r="AU177" s="16">
        <v>-714.05461069371995</v>
      </c>
      <c r="AV177" s="1021">
        <v>-752.09903438702497</v>
      </c>
      <c r="AW177" s="16">
        <v>-789.80569345516653</v>
      </c>
      <c r="AX177" s="16">
        <v>-826.66010230243558</v>
      </c>
      <c r="AY177" s="16">
        <v>-869.95668522307858</v>
      </c>
      <c r="AZ177" s="16">
        <v>-910.98526056819503</v>
      </c>
      <c r="BA177" s="1021">
        <v>-948.36229172077765</v>
      </c>
      <c r="BB177" s="16">
        <v>-988.28713278063663</v>
      </c>
      <c r="BC177" s="16">
        <v>-1028.324464626492</v>
      </c>
      <c r="BD177" s="16">
        <v>-1066.7369659405729</v>
      </c>
      <c r="BE177" s="16">
        <v>-1108.0312701916941</v>
      </c>
      <c r="BF177" s="16">
        <v>-1148.2109624656553</v>
      </c>
      <c r="BG177" s="16">
        <v>-1191.6314618479707</v>
      </c>
      <c r="BH177" s="16">
        <v>-1233.3537347775421</v>
      </c>
      <c r="BI177" s="16">
        <v>-1279.0524697967167</v>
      </c>
      <c r="BJ177" s="16">
        <v>-1332.5210086059276</v>
      </c>
      <c r="BK177" s="16">
        <v>-1377.5163702847128</v>
      </c>
      <c r="BL177" s="16">
        <v>-1435.0245260504175</v>
      </c>
      <c r="BM177" s="16">
        <v>-1491.5272093328688</v>
      </c>
      <c r="BN177" s="16">
        <v>-1544.4247782579375</v>
      </c>
      <c r="BO177" s="16">
        <v>-1597.0856801245095</v>
      </c>
      <c r="BP177" s="16">
        <v>-1651.2351492616906</v>
      </c>
      <c r="BQ177" s="16">
        <v>-1710.0169717905108</v>
      </c>
      <c r="BR177" s="16">
        <v>-1762.4804915476409</v>
      </c>
      <c r="BS177" s="16">
        <v>-1818.8844526584985</v>
      </c>
      <c r="BT177" s="16">
        <v>-1879.1976143178231</v>
      </c>
      <c r="BU177" s="16">
        <v>-1935.4876453727718</v>
      </c>
    </row>
    <row r="178" spans="1:75" s="103" customFormat="1" ht="16.350000000000001" customHeight="1" x14ac:dyDescent="0.35">
      <c r="A178" s="99" t="s">
        <v>78</v>
      </c>
      <c r="B178" s="8" t="str">
        <f t="shared" si="49"/>
        <v>4.B Croplandkt CO2-eq WEM</v>
      </c>
      <c r="C178" s="1036" t="s">
        <v>424</v>
      </c>
      <c r="D178" s="14" t="s">
        <v>119</v>
      </c>
      <c r="E178" s="13" t="s">
        <v>142</v>
      </c>
      <c r="F178" s="14"/>
      <c r="G178" s="15" t="str">
        <f t="shared" si="50"/>
        <v>Þús. tonn CO₂-íg. | kt CO₂e</v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089">
        <f t="shared" si="51"/>
        <v>1666.236516972165</v>
      </c>
      <c r="AQ178" s="16">
        <v>1594.4587382185848</v>
      </c>
      <c r="AR178" s="16">
        <v>1594.8360012393337</v>
      </c>
      <c r="AS178" s="16">
        <v>1595.2136194098721</v>
      </c>
      <c r="AT178" s="16">
        <v>1595.5915916577999</v>
      </c>
      <c r="AU178" s="16">
        <v>1596.5150624515557</v>
      </c>
      <c r="AV178" s="1021">
        <v>1597.4388851924232</v>
      </c>
      <c r="AW178" s="16">
        <v>1598.3630588224655</v>
      </c>
      <c r="AX178" s="16">
        <v>1599.2875822885101</v>
      </c>
      <c r="AY178" s="16">
        <v>1600.2124545421163</v>
      </c>
      <c r="AZ178" s="16">
        <v>1601.1376745395512</v>
      </c>
      <c r="BA178" s="1021">
        <v>1603.3303451010356</v>
      </c>
      <c r="BB178" s="16">
        <v>1603.3501389867031</v>
      </c>
      <c r="BC178" s="16">
        <v>1604.2759401105181</v>
      </c>
      <c r="BD178" s="16">
        <v>1605.2020855277888</v>
      </c>
      <c r="BE178" s="16">
        <v>1606.1285742158796</v>
      </c>
      <c r="BF178" s="16">
        <v>1607.0554051567069</v>
      </c>
      <c r="BG178" s="16">
        <v>1607.982577336707</v>
      </c>
      <c r="BH178" s="16">
        <v>1604.7423536489155</v>
      </c>
      <c r="BI178" s="16">
        <v>1603.8614339293924</v>
      </c>
      <c r="BJ178" s="16">
        <v>1602.0063265612391</v>
      </c>
      <c r="BK178" s="16">
        <v>1602.4301875977844</v>
      </c>
      <c r="BL178" s="16">
        <v>1602.8543848725997</v>
      </c>
      <c r="BM178" s="16">
        <v>1603.2789173987028</v>
      </c>
      <c r="BN178" s="16">
        <v>1603.7037841934498</v>
      </c>
      <c r="BO178" s="16">
        <v>1604.1289842785134</v>
      </c>
      <c r="BP178" s="16">
        <v>1604.5545166798518</v>
      </c>
      <c r="BQ178" s="16">
        <v>1604.9803804276901</v>
      </c>
      <c r="BR178" s="16">
        <v>1605.4065745564901</v>
      </c>
      <c r="BS178" s="16">
        <v>1605.8330981049282</v>
      </c>
      <c r="BT178" s="16">
        <v>1606.2599501158713</v>
      </c>
      <c r="BU178" s="16">
        <v>1606.6871296363506</v>
      </c>
    </row>
    <row r="179" spans="1:75" s="103" customFormat="1" ht="16.350000000000001" customHeight="1" x14ac:dyDescent="0.35">
      <c r="A179" s="99" t="s">
        <v>79</v>
      </c>
      <c r="B179" s="8" t="str">
        <f t="shared" si="49"/>
        <v>4.C Grasslandkt CO2-eq WEM</v>
      </c>
      <c r="C179" s="1036" t="s">
        <v>424</v>
      </c>
      <c r="D179" s="14" t="s">
        <v>28</v>
      </c>
      <c r="E179" s="13" t="s">
        <v>143</v>
      </c>
      <c r="F179" s="14"/>
      <c r="G179" s="15" t="str">
        <f t="shared" si="50"/>
        <v>Þús. tonn CO₂-íg. | kt CO₂e</v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089">
        <f t="shared" si="51"/>
        <v>5040.1391397011794</v>
      </c>
      <c r="AQ179" s="16">
        <v>4994.1040760182059</v>
      </c>
      <c r="AR179" s="16">
        <v>4902.1641688098025</v>
      </c>
      <c r="AS179" s="16">
        <v>4811.967182790655</v>
      </c>
      <c r="AT179" s="16">
        <v>4722.1421368866941</v>
      </c>
      <c r="AU179" s="16">
        <v>4637.0079481877783</v>
      </c>
      <c r="AV179" s="1021">
        <v>4554.1185310343899</v>
      </c>
      <c r="AW179" s="16">
        <v>4525.6563029457475</v>
      </c>
      <c r="AX179" s="16">
        <v>4498.0187921256293</v>
      </c>
      <c r="AY179" s="16">
        <v>4474.1088057066208</v>
      </c>
      <c r="AZ179" s="16">
        <v>4456.0220225751282</v>
      </c>
      <c r="BA179" s="1021">
        <v>4444.1072533632268</v>
      </c>
      <c r="BB179" s="16">
        <v>4432.1888215139625</v>
      </c>
      <c r="BC179" s="16">
        <v>4453.5951649926656</v>
      </c>
      <c r="BD179" s="16">
        <v>4440.7179950480759</v>
      </c>
      <c r="BE179" s="16">
        <v>4427.895372646256</v>
      </c>
      <c r="BF179" s="16">
        <v>4416.0307258709563</v>
      </c>
      <c r="BG179" s="16">
        <v>4396.549331145874</v>
      </c>
      <c r="BH179" s="16">
        <v>4366.9007196051734</v>
      </c>
      <c r="BI179" s="16">
        <v>4341.7134874400117</v>
      </c>
      <c r="BJ179" s="16">
        <v>4316.6356796604732</v>
      </c>
      <c r="BK179" s="16">
        <v>4287.8382025395686</v>
      </c>
      <c r="BL179" s="16">
        <v>4258.7664665506518</v>
      </c>
      <c r="BM179" s="16">
        <v>4229.2816261803828</v>
      </c>
      <c r="BN179" s="16">
        <v>4200.4789083160085</v>
      </c>
      <c r="BO179" s="16">
        <v>4170.1356076022576</v>
      </c>
      <c r="BP179" s="16">
        <v>4134.192589975024</v>
      </c>
      <c r="BQ179" s="16">
        <v>4098.8463571113707</v>
      </c>
      <c r="BR179" s="16">
        <v>4065.3060426929064</v>
      </c>
      <c r="BS179" s="16">
        <v>4030.0733351019885</v>
      </c>
      <c r="BT179" s="16">
        <v>3998.2213902283852</v>
      </c>
      <c r="BU179" s="16">
        <v>3968.4177605580394</v>
      </c>
    </row>
    <row r="180" spans="1:75" s="103" customFormat="1" ht="16.350000000000001" customHeight="1" x14ac:dyDescent="0.35">
      <c r="A180" s="99" t="s">
        <v>80</v>
      </c>
      <c r="B180" s="8" t="str">
        <f t="shared" si="49"/>
        <v>4.D Wetlandskt CO2-eq WEM</v>
      </c>
      <c r="C180" s="1036" t="s">
        <v>424</v>
      </c>
      <c r="D180" s="14" t="s">
        <v>29</v>
      </c>
      <c r="E180" s="13" t="s">
        <v>144</v>
      </c>
      <c r="F180" s="14"/>
      <c r="G180" s="15" t="str">
        <f t="shared" si="50"/>
        <v>Þús. tonn CO₂-íg. | kt CO₂e</v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089">
        <f t="shared" si="51"/>
        <v>17.149632836863123</v>
      </c>
      <c r="AQ180" s="16">
        <v>19.387797784685631</v>
      </c>
      <c r="AR180" s="16">
        <v>29.765277784685622</v>
      </c>
      <c r="AS180" s="16">
        <v>39.651532762744118</v>
      </c>
      <c r="AT180" s="16">
        <v>50.029012762744131</v>
      </c>
      <c r="AU180" s="16">
        <v>60.222016180082811</v>
      </c>
      <c r="AV180" s="1021">
        <v>70.5384521800828</v>
      </c>
      <c r="AW180" s="16">
        <v>72.71246151341613</v>
      </c>
      <c r="AX180" s="16">
        <v>74.889697513416152</v>
      </c>
      <c r="AY180" s="16">
        <v>77.066933513416146</v>
      </c>
      <c r="AZ180" s="16">
        <v>79.12465289807686</v>
      </c>
      <c r="BA180" s="1021">
        <v>81.301888898076882</v>
      </c>
      <c r="BB180" s="16">
        <v>83.469875913076891</v>
      </c>
      <c r="BC180" s="16">
        <v>85.647111913076884</v>
      </c>
      <c r="BD180" s="16">
        <v>87.824347913076878</v>
      </c>
      <c r="BE180" s="16">
        <v>90.001583913076871</v>
      </c>
      <c r="BF180" s="16">
        <v>92.178819913076865</v>
      </c>
      <c r="BG180" s="16">
        <v>94.356055913076872</v>
      </c>
      <c r="BH180" s="16">
        <v>96.533291913076908</v>
      </c>
      <c r="BI180" s="16">
        <v>98.710527913076845</v>
      </c>
      <c r="BJ180" s="16">
        <v>100.88776391307687</v>
      </c>
      <c r="BK180" s="16">
        <v>103.06499991307687</v>
      </c>
      <c r="BL180" s="16">
        <v>105.24223591307688</v>
      </c>
      <c r="BM180" s="16">
        <v>107.41947191307688</v>
      </c>
      <c r="BN180" s="16">
        <v>109.59670791307687</v>
      </c>
      <c r="BO180" s="16">
        <v>111.77394391307686</v>
      </c>
      <c r="BP180" s="16">
        <v>113.9511799130769</v>
      </c>
      <c r="BQ180" s="16">
        <v>116.12841591307691</v>
      </c>
      <c r="BR180" s="16">
        <v>118.30565191307687</v>
      </c>
      <c r="BS180" s="16">
        <v>120.48288791307687</v>
      </c>
      <c r="BT180" s="16">
        <v>122.66012391307687</v>
      </c>
      <c r="BU180" s="16">
        <v>124.83735991307687</v>
      </c>
    </row>
    <row r="181" spans="1:75" s="103" customFormat="1" ht="16.350000000000001" customHeight="1" x14ac:dyDescent="0.4">
      <c r="A181" s="99" t="s">
        <v>94</v>
      </c>
      <c r="B181" s="8" t="str">
        <f t="shared" si="49"/>
        <v>LULUCF Annað WEM</v>
      </c>
      <c r="C181" s="1036" t="s">
        <v>424</v>
      </c>
      <c r="D181" s="14" t="s">
        <v>23</v>
      </c>
      <c r="E181" s="13" t="s">
        <v>179</v>
      </c>
      <c r="F181" s="14"/>
      <c r="G181" s="15" t="str">
        <f t="shared" si="50"/>
        <v>Þús. tonn CO₂-íg. | kt CO₂e</v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089">
        <f t="shared" si="51"/>
        <v>26.561501825801315</v>
      </c>
      <c r="AQ181" s="14">
        <f t="shared" ref="AQ181:BU181" si="52">AQ182-SUM(AQ177:AQ180)</f>
        <v>32.763450946138619</v>
      </c>
      <c r="AR181" s="14">
        <f t="shared" si="52"/>
        <v>32.757361256578406</v>
      </c>
      <c r="AS181" s="14">
        <f t="shared" si="52"/>
        <v>32.719356057910773</v>
      </c>
      <c r="AT181" s="14">
        <f t="shared" si="52"/>
        <v>32.647392415559807</v>
      </c>
      <c r="AU181" s="14">
        <f t="shared" si="52"/>
        <v>32.629910369882964</v>
      </c>
      <c r="AV181" s="1031">
        <f t="shared" si="52"/>
        <v>32.598154332262311</v>
      </c>
      <c r="AW181" s="14">
        <f t="shared" si="52"/>
        <v>32.58373048840167</v>
      </c>
      <c r="AX181" s="14">
        <f t="shared" si="52"/>
        <v>32.547127426004408</v>
      </c>
      <c r="AY181" s="14">
        <f t="shared" si="52"/>
        <v>32.598171997316058</v>
      </c>
      <c r="AZ181" s="14">
        <f t="shared" si="52"/>
        <v>32.604912718222295</v>
      </c>
      <c r="BA181" s="1031">
        <f t="shared" si="52"/>
        <v>32.584874475192009</v>
      </c>
      <c r="BB181" s="14">
        <f t="shared" si="52"/>
        <v>32.607868729262918</v>
      </c>
      <c r="BC181" s="14">
        <f t="shared" si="52"/>
        <v>32.629863214259785</v>
      </c>
      <c r="BD181" s="14">
        <f t="shared" si="52"/>
        <v>32.610289275642572</v>
      </c>
      <c r="BE181" s="14">
        <f t="shared" si="52"/>
        <v>32.599278699379283</v>
      </c>
      <c r="BF181" s="14">
        <f t="shared" si="52"/>
        <v>32.610296674678466</v>
      </c>
      <c r="BG181" s="14">
        <f t="shared" si="52"/>
        <v>32.585410491502444</v>
      </c>
      <c r="BH181" s="14">
        <f t="shared" si="52"/>
        <v>32.574181024545396</v>
      </c>
      <c r="BI181" s="14">
        <f t="shared" si="52"/>
        <v>32.580841707902437</v>
      </c>
      <c r="BJ181" s="14">
        <f t="shared" si="52"/>
        <v>32.614143355626766</v>
      </c>
      <c r="BK181" s="14">
        <f t="shared" si="52"/>
        <v>32.622455265528515</v>
      </c>
      <c r="BL181" s="14">
        <f t="shared" si="52"/>
        <v>32.644576098605285</v>
      </c>
      <c r="BM181" s="14">
        <f t="shared" si="52"/>
        <v>32.677250055523473</v>
      </c>
      <c r="BN181" s="14">
        <f t="shared" si="52"/>
        <v>32.674050479925427</v>
      </c>
      <c r="BO181" s="14">
        <f t="shared" si="52"/>
        <v>32.589927176458332</v>
      </c>
      <c r="BP181" s="14">
        <f t="shared" si="52"/>
        <v>32.564411347555506</v>
      </c>
      <c r="BQ181" s="14">
        <f t="shared" si="52"/>
        <v>32.520226787743923</v>
      </c>
      <c r="BR181" s="14">
        <f t="shared" si="52"/>
        <v>32.487430154480535</v>
      </c>
      <c r="BS181" s="14">
        <f t="shared" si="52"/>
        <v>32.477218848349821</v>
      </c>
      <c r="BT181" s="14">
        <f t="shared" si="52"/>
        <v>32.470069405238064</v>
      </c>
      <c r="BU181" s="14">
        <f t="shared" si="52"/>
        <v>32.467548121219806</v>
      </c>
    </row>
    <row r="182" spans="1:75" s="103" customFormat="1" ht="15" x14ac:dyDescent="0.35">
      <c r="A182" s="99" t="s">
        <v>42</v>
      </c>
      <c r="B182" s="8" t="str">
        <f t="shared" ref="B182" si="53">A182&amp;" "&amp;C182</f>
        <v>4. LULUCFkt CO2-eq WEM</v>
      </c>
      <c r="C182" s="1036" t="s">
        <v>424</v>
      </c>
      <c r="D182" s="43" t="s">
        <v>129</v>
      </c>
      <c r="E182" s="13"/>
      <c r="F182" s="21"/>
      <c r="G182" s="22" t="str">
        <f t="shared" si="50"/>
        <v>Þús. tonn CO₂-íg. | kt CO₂e</v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090">
        <f t="shared" si="51"/>
        <v>6215.9199783937211</v>
      </c>
      <c r="AQ182" s="23">
        <v>6071.680925830653</v>
      </c>
      <c r="AR182" s="23">
        <v>5951.6354274915639</v>
      </c>
      <c r="AS182" s="23">
        <v>5834.1816960368697</v>
      </c>
      <c r="AT182" s="23">
        <v>5721.0311999379155</v>
      </c>
      <c r="AU182" s="23">
        <v>5612.3203264955791</v>
      </c>
      <c r="AV182" s="980">
        <v>5502.5949883521325</v>
      </c>
      <c r="AW182" s="23">
        <v>5439.5098603148645</v>
      </c>
      <c r="AX182" s="23">
        <v>5378.0830970511242</v>
      </c>
      <c r="AY182" s="23">
        <v>5314.0296805363905</v>
      </c>
      <c r="AZ182" s="23">
        <v>5257.9040021627834</v>
      </c>
      <c r="BA182" s="980">
        <v>5212.9620701167541</v>
      </c>
      <c r="BB182" s="23">
        <v>5163.3295723623687</v>
      </c>
      <c r="BC182" s="23">
        <v>5147.8236156040284</v>
      </c>
      <c r="BD182" s="23">
        <v>5099.6177518240111</v>
      </c>
      <c r="BE182" s="23">
        <v>5048.5935392828969</v>
      </c>
      <c r="BF182" s="23">
        <v>4999.6642851497636</v>
      </c>
      <c r="BG182" s="23">
        <v>4939.8419130391894</v>
      </c>
      <c r="BH182" s="23">
        <v>4867.396811414169</v>
      </c>
      <c r="BI182" s="23">
        <v>4797.8138211936666</v>
      </c>
      <c r="BJ182" s="23">
        <v>4719.622904884488</v>
      </c>
      <c r="BK182" s="23">
        <v>4648.4394750312449</v>
      </c>
      <c r="BL182" s="23">
        <v>4564.4831373845163</v>
      </c>
      <c r="BM182" s="23">
        <v>4481.1300562148162</v>
      </c>
      <c r="BN182" s="23">
        <v>4402.0286726445229</v>
      </c>
      <c r="BO182" s="23">
        <v>4321.542782845796</v>
      </c>
      <c r="BP182" s="23">
        <v>4234.0275486538176</v>
      </c>
      <c r="BQ182" s="23">
        <v>4142.4584084493708</v>
      </c>
      <c r="BR182" s="23">
        <v>4059.0252077693131</v>
      </c>
      <c r="BS182" s="23">
        <v>3969.9820873098452</v>
      </c>
      <c r="BT182" s="23">
        <v>3880.4139193447481</v>
      </c>
      <c r="BU182" s="23">
        <v>3796.9221528559151</v>
      </c>
      <c r="BV182" s="1154"/>
      <c r="BW182" s="340"/>
    </row>
    <row r="183" spans="1:75" s="257" customFormat="1" ht="42.6" customHeight="1" x14ac:dyDescent="0.75">
      <c r="A183" s="247"/>
      <c r="B183" s="248" t="s">
        <v>45</v>
      </c>
      <c r="C183" s="249"/>
      <c r="D183" s="250" t="s">
        <v>145</v>
      </c>
      <c r="E183" s="251"/>
      <c r="F183" s="250"/>
      <c r="G183" s="252"/>
      <c r="H183" s="253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5"/>
      <c r="U183" s="255"/>
      <c r="V183" s="255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  <c r="AO183" s="255"/>
      <c r="AP183" s="256"/>
      <c r="AQ183" s="256"/>
      <c r="AR183" s="256"/>
      <c r="AS183" s="256"/>
      <c r="AT183" s="256"/>
      <c r="AU183" s="256"/>
      <c r="AV183" s="998"/>
      <c r="AW183" s="256"/>
      <c r="AX183" s="256"/>
      <c r="AY183" s="256"/>
      <c r="AZ183" s="256"/>
      <c r="BA183" s="1141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256"/>
      <c r="BM183" s="256"/>
      <c r="BN183" s="256"/>
      <c r="BO183" s="256"/>
      <c r="BP183" s="256"/>
      <c r="BQ183" s="256"/>
      <c r="BR183" s="256"/>
      <c r="BS183" s="256"/>
      <c r="BT183" s="256"/>
      <c r="BU183" s="256"/>
    </row>
    <row r="184" spans="1:75" s="184" customFormat="1" ht="37.200000000000003" customHeight="1" x14ac:dyDescent="0.4">
      <c r="A184" s="305"/>
      <c r="B184" s="306"/>
      <c r="C184" s="307"/>
      <c r="D184" s="107"/>
      <c r="E184" s="183"/>
      <c r="F184" s="183"/>
      <c r="G184" s="108"/>
      <c r="H184" s="308"/>
      <c r="I184" s="309"/>
      <c r="J184" s="309"/>
      <c r="K184" s="309"/>
      <c r="L184" s="309"/>
      <c r="M184" s="309"/>
      <c r="N184" s="309"/>
      <c r="O184" s="309"/>
      <c r="P184" s="309"/>
      <c r="Q184" s="309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  <c r="AD184" s="309"/>
      <c r="AE184" s="309"/>
      <c r="AF184" s="309"/>
      <c r="AG184" s="309"/>
      <c r="AH184" s="309"/>
      <c r="AI184" s="309"/>
      <c r="AJ184" s="309"/>
      <c r="AK184" s="309"/>
      <c r="AL184" s="309"/>
      <c r="AM184" s="309"/>
      <c r="AN184" s="309"/>
      <c r="AO184" s="309"/>
      <c r="AP184" s="309"/>
      <c r="AQ184" s="309"/>
      <c r="AR184" s="309"/>
      <c r="AS184" s="309"/>
      <c r="AT184" s="309"/>
      <c r="AU184" s="309"/>
      <c r="AV184" s="999"/>
      <c r="AW184" s="309"/>
      <c r="AX184" s="309"/>
      <c r="AY184" s="309"/>
      <c r="AZ184" s="309"/>
      <c r="BA184" s="999"/>
      <c r="BB184" s="309"/>
      <c r="BC184" s="309"/>
      <c r="BD184" s="309"/>
      <c r="BE184" s="309"/>
      <c r="BF184" s="309"/>
      <c r="BG184" s="309"/>
      <c r="BH184" s="309"/>
      <c r="BI184" s="309"/>
      <c r="BJ184" s="309"/>
      <c r="BK184" s="309"/>
      <c r="BL184" s="309"/>
      <c r="BM184" s="309"/>
      <c r="BN184" s="309"/>
      <c r="BO184" s="309"/>
      <c r="BP184" s="309"/>
      <c r="BQ184" s="309"/>
      <c r="BR184" s="309"/>
      <c r="BS184" s="309"/>
      <c r="BT184" s="309"/>
      <c r="BU184" s="309"/>
    </row>
    <row r="185" spans="1:75" s="103" customFormat="1" x14ac:dyDescent="0.4">
      <c r="A185" s="3"/>
      <c r="B185" s="36" t="s">
        <v>45</v>
      </c>
      <c r="C185" s="45"/>
      <c r="D185" s="109" t="str">
        <f>$D$4</f>
        <v>Söguleg losun</v>
      </c>
      <c r="E185" s="109" t="s">
        <v>360</v>
      </c>
      <c r="F185" s="109"/>
      <c r="G185" s="109"/>
      <c r="H185" s="6"/>
      <c r="I185" s="7" t="s">
        <v>45</v>
      </c>
      <c r="J185" s="8"/>
      <c r="K185" s="9"/>
      <c r="L185" s="10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11"/>
      <c r="AS185" s="11"/>
      <c r="AT185" s="11"/>
      <c r="AU185" s="11"/>
      <c r="AV185" s="977"/>
      <c r="AW185" s="11"/>
      <c r="AX185" s="11"/>
      <c r="AY185" s="11"/>
      <c r="AZ185" s="11"/>
      <c r="BA185" s="113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7"/>
    </row>
    <row r="186" spans="1:75" s="103" customFormat="1" x14ac:dyDescent="0.4">
      <c r="A186" s="35" t="s">
        <v>73</v>
      </c>
      <c r="B186" s="36" t="s">
        <v>45</v>
      </c>
      <c r="C186" s="45"/>
      <c r="D186" s="14" t="s">
        <v>24</v>
      </c>
      <c r="E186" s="13" t="s">
        <v>135</v>
      </c>
      <c r="F186" s="14"/>
      <c r="G186" s="15" t="str">
        <f>$G$5</f>
        <v>Þús. tonn CO₂-íg. | kt CO₂e</v>
      </c>
      <c r="H186" s="16">
        <v>172.53606160573185</v>
      </c>
      <c r="I186" s="16">
        <v>177.17689459972712</v>
      </c>
      <c r="J186" s="16">
        <v>191.3340701827706</v>
      </c>
      <c r="K186" s="16">
        <v>203.1029013543118</v>
      </c>
      <c r="L186" s="16">
        <v>213.84008956675834</v>
      </c>
      <c r="M186" s="16">
        <v>224.78911059949189</v>
      </c>
      <c r="N186" s="16">
        <v>231.71990901291827</v>
      </c>
      <c r="O186" s="16">
        <v>240.88962953125974</v>
      </c>
      <c r="P186" s="16">
        <v>246.63814450721583</v>
      </c>
      <c r="Q186" s="16">
        <v>253.7277143866624</v>
      </c>
      <c r="R186" s="16">
        <v>261.24044557277625</v>
      </c>
      <c r="S186" s="16">
        <v>271.9323448960136</v>
      </c>
      <c r="T186" s="16">
        <v>263.14387366754238</v>
      </c>
      <c r="U186" s="16">
        <v>269.88948682740778</v>
      </c>
      <c r="V186" s="16">
        <v>289.36358341001977</v>
      </c>
      <c r="W186" s="16">
        <v>283.88073703295896</v>
      </c>
      <c r="X186" s="16">
        <v>308.73464539352659</v>
      </c>
      <c r="Y186" s="16">
        <v>308.02966803621149</v>
      </c>
      <c r="Z186" s="16">
        <v>293.01549216116052</v>
      </c>
      <c r="AA186" s="16">
        <v>283.75050344880202</v>
      </c>
      <c r="AB186" s="16">
        <v>280.45500605778898</v>
      </c>
      <c r="AC186" s="16">
        <v>259.9436503224897</v>
      </c>
      <c r="AD186" s="16">
        <v>237.97107935754372</v>
      </c>
      <c r="AE186" s="16">
        <v>238.18718205726799</v>
      </c>
      <c r="AF186" s="16">
        <v>236.75247745728154</v>
      </c>
      <c r="AG186" s="16">
        <v>233.69345769894986</v>
      </c>
      <c r="AH186" s="16">
        <v>230.92311140512251</v>
      </c>
      <c r="AI186" s="16">
        <v>226.76234473413896</v>
      </c>
      <c r="AJ186" s="16">
        <v>226.65217521019284</v>
      </c>
      <c r="AK186" s="16">
        <v>201.10888758887586</v>
      </c>
      <c r="AL186" s="16">
        <v>229.71870281250821</v>
      </c>
      <c r="AM186" s="16">
        <v>236.23555643445795</v>
      </c>
      <c r="AN186" s="16">
        <v>226.69161876538172</v>
      </c>
      <c r="AO186" s="16">
        <v>215.59498621843665</v>
      </c>
      <c r="AP186" s="16">
        <v>203.07099512084417</v>
      </c>
      <c r="AQ186" s="17"/>
      <c r="AR186" s="17"/>
      <c r="AS186" s="17"/>
      <c r="AT186" s="17"/>
      <c r="AU186" s="17"/>
      <c r="AV186" s="978"/>
      <c r="AW186" s="17"/>
      <c r="AX186" s="17"/>
      <c r="AY186" s="17"/>
      <c r="AZ186" s="17"/>
      <c r="BA186" s="1132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</row>
    <row r="187" spans="1:75" s="103" customFormat="1" x14ac:dyDescent="0.4">
      <c r="A187" s="35" t="s">
        <v>74</v>
      </c>
      <c r="B187" s="36" t="s">
        <v>45</v>
      </c>
      <c r="C187" s="45"/>
      <c r="D187" s="14" t="s">
        <v>25</v>
      </c>
      <c r="E187" s="13" t="s">
        <v>146</v>
      </c>
      <c r="F187" s="14"/>
      <c r="G187" s="15" t="str">
        <f>$G$5</f>
        <v>Þús. tonn CO₂-íg. | kt CO₂e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71">
        <v>0.35120000000000001</v>
      </c>
      <c r="N187" s="71">
        <v>0.35120000000000001</v>
      </c>
      <c r="O187" s="71">
        <v>0.35120000000000001</v>
      </c>
      <c r="P187" s="71">
        <v>0.35120000000000001</v>
      </c>
      <c r="Q187" s="71">
        <v>0.35120000000000001</v>
      </c>
      <c r="R187" s="71">
        <v>0.35120000000000001</v>
      </c>
      <c r="S187" s="71">
        <v>0.35120000000000001</v>
      </c>
      <c r="T187" s="71">
        <v>0.35120000000000001</v>
      </c>
      <c r="U187" s="71">
        <v>0.52679999999999993</v>
      </c>
      <c r="V187" s="71">
        <v>0.52679999999999993</v>
      </c>
      <c r="W187" s="71">
        <v>0.878</v>
      </c>
      <c r="X187" s="72">
        <v>1.4048</v>
      </c>
      <c r="Y187" s="72">
        <v>1.756</v>
      </c>
      <c r="Z187" s="72">
        <v>1.8625891999999999</v>
      </c>
      <c r="AA187" s="72">
        <v>2.2367794543999997</v>
      </c>
      <c r="AB187" s="72">
        <v>2.6769409079200002</v>
      </c>
      <c r="AC187" s="72">
        <v>2.5077241083999997</v>
      </c>
      <c r="AD187" s="72">
        <v>1.9630763</v>
      </c>
      <c r="AE187" s="72">
        <v>2.6282052</v>
      </c>
      <c r="AF187" s="72">
        <v>3.5365840000000004</v>
      </c>
      <c r="AG187" s="72">
        <v>3.7405258400000001</v>
      </c>
      <c r="AH187" s="72">
        <v>4.005311324</v>
      </c>
      <c r="AI187" s="72">
        <v>3.8114029168000005</v>
      </c>
      <c r="AJ187" s="72">
        <v>4.2153498204000002</v>
      </c>
      <c r="AK187" s="72">
        <v>4.1907507188000004</v>
      </c>
      <c r="AL187" s="72">
        <v>5.6019828615157898</v>
      </c>
      <c r="AM187" s="72">
        <v>5.5284207998105259</v>
      </c>
      <c r="AN187" s="72">
        <v>7.4024912982947377</v>
      </c>
      <c r="AO187" s="72">
        <v>8.2540954813473668</v>
      </c>
      <c r="AP187" s="72">
        <v>6.4606265756631576</v>
      </c>
      <c r="AQ187" s="17"/>
      <c r="AR187" s="17"/>
      <c r="AS187" s="17"/>
      <c r="AT187" s="17"/>
      <c r="AU187" s="17"/>
      <c r="AV187" s="978"/>
      <c r="AW187" s="17"/>
      <c r="AX187" s="17"/>
      <c r="AY187" s="17"/>
      <c r="AZ187" s="17"/>
      <c r="BA187" s="1132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</row>
    <row r="188" spans="1:75" s="103" customFormat="1" x14ac:dyDescent="0.4">
      <c r="A188" s="35" t="s">
        <v>75</v>
      </c>
      <c r="B188" s="36" t="s">
        <v>45</v>
      </c>
      <c r="C188" s="45"/>
      <c r="D188" s="14" t="s">
        <v>26</v>
      </c>
      <c r="E188" s="13" t="s">
        <v>147</v>
      </c>
      <c r="F188" s="14"/>
      <c r="G188" s="15" t="str">
        <f>$G$5</f>
        <v>Þús. tonn CO₂-íg. | kt CO₂e</v>
      </c>
      <c r="H188" s="16">
        <v>15.600052964345515</v>
      </c>
      <c r="I188" s="16">
        <v>15.482561392970339</v>
      </c>
      <c r="J188" s="16">
        <v>15.090417015446921</v>
      </c>
      <c r="K188" s="16">
        <v>12.969726427709464</v>
      </c>
      <c r="L188" s="16">
        <v>11.998726195395655</v>
      </c>
      <c r="M188" s="16">
        <v>10.652491415063672</v>
      </c>
      <c r="N188" s="16">
        <v>9.5904339991834107</v>
      </c>
      <c r="O188" s="72">
        <v>9.2159920304327336</v>
      </c>
      <c r="P188" s="72">
        <v>7.8716958547851945</v>
      </c>
      <c r="Q188" s="72">
        <v>6.5162739195936084</v>
      </c>
      <c r="R188" s="72">
        <v>6.260771279389818</v>
      </c>
      <c r="S188" s="72">
        <v>5.7366936821994381</v>
      </c>
      <c r="T188" s="72">
        <v>5.3423629461557942</v>
      </c>
      <c r="U188" s="72">
        <v>4.6138064720172016</v>
      </c>
      <c r="V188" s="72">
        <v>6.9203627534090515</v>
      </c>
      <c r="W188" s="72">
        <v>5.5573345470239897</v>
      </c>
      <c r="X188" s="72">
        <v>5.7497759114371663</v>
      </c>
      <c r="Y188" s="72">
        <v>8.7305811954460175</v>
      </c>
      <c r="Z188" s="72">
        <v>7.018919753655064</v>
      </c>
      <c r="AA188" s="72">
        <v>6.9010512572312743</v>
      </c>
      <c r="AB188" s="72">
        <v>6.6899681626095795</v>
      </c>
      <c r="AC188" s="72">
        <v>7.3850005751473908</v>
      </c>
      <c r="AD188" s="72">
        <v>7.1131856831429161</v>
      </c>
      <c r="AE188" s="72">
        <v>6.0870657461533337</v>
      </c>
      <c r="AF188" s="72">
        <v>8.2851327045513337</v>
      </c>
      <c r="AG188" s="72">
        <v>7.6186190672399992</v>
      </c>
      <c r="AH188" s="72">
        <v>8.1974943031173328</v>
      </c>
      <c r="AI188" s="72">
        <v>8.6037772833349315</v>
      </c>
      <c r="AJ188" s="72">
        <v>5.8784597129789287</v>
      </c>
      <c r="AK188" s="72">
        <v>6.8764170467203201</v>
      </c>
      <c r="AL188" s="72">
        <v>6.774474903877203</v>
      </c>
      <c r="AM188" s="72">
        <v>6.8975394851001743</v>
      </c>
      <c r="AN188" s="72">
        <v>7.1490361221504806</v>
      </c>
      <c r="AO188" s="72">
        <v>6.8078014722938942</v>
      </c>
      <c r="AP188" s="72">
        <v>7.4720719590998144</v>
      </c>
      <c r="AQ188" s="17"/>
      <c r="AR188" s="17"/>
      <c r="AS188" s="17"/>
      <c r="AT188" s="17"/>
      <c r="AU188" s="17"/>
      <c r="AV188" s="978"/>
      <c r="AW188" s="17"/>
      <c r="AX188" s="17"/>
      <c r="AY188" s="17"/>
      <c r="AZ188" s="17"/>
      <c r="BA188" s="1132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</row>
    <row r="189" spans="1:75" s="103" customFormat="1" x14ac:dyDescent="0.4">
      <c r="A189" s="35" t="s">
        <v>76</v>
      </c>
      <c r="B189" s="36" t="s">
        <v>45</v>
      </c>
      <c r="C189" s="45"/>
      <c r="D189" s="14" t="s">
        <v>27</v>
      </c>
      <c r="E189" s="13" t="s">
        <v>148</v>
      </c>
      <c r="F189" s="14"/>
      <c r="G189" s="15" t="str">
        <f>$G$5</f>
        <v>Þús. tonn CO₂-íg. | kt CO₂e</v>
      </c>
      <c r="H189" s="16">
        <v>24.047576337889112</v>
      </c>
      <c r="I189" s="16">
        <v>24.082324148546199</v>
      </c>
      <c r="J189" s="16">
        <v>23.769880042566744</v>
      </c>
      <c r="K189" s="16">
        <v>25.358552288181052</v>
      </c>
      <c r="L189" s="16">
        <v>23.511691913238295</v>
      </c>
      <c r="M189" s="16">
        <v>24.369333034297899</v>
      </c>
      <c r="N189" s="16">
        <v>29.130172213641544</v>
      </c>
      <c r="O189" s="16">
        <v>30.794804437747093</v>
      </c>
      <c r="P189" s="16">
        <v>25.087722092314785</v>
      </c>
      <c r="Q189" s="16">
        <v>25.711454733258368</v>
      </c>
      <c r="R189" s="16">
        <v>28.141265524350526</v>
      </c>
      <c r="S189" s="16">
        <v>27.97624795758481</v>
      </c>
      <c r="T189" s="16">
        <v>29.680243880568412</v>
      </c>
      <c r="U189" s="16">
        <v>27.534034938695097</v>
      </c>
      <c r="V189" s="16">
        <v>24.878557508700041</v>
      </c>
      <c r="W189" s="16">
        <v>23.651195574136402</v>
      </c>
      <c r="X189" s="16">
        <v>20.933260445908438</v>
      </c>
      <c r="Y189" s="16">
        <v>22.094069009775609</v>
      </c>
      <c r="Z189" s="16">
        <v>20.806926058186317</v>
      </c>
      <c r="AA189" s="16">
        <v>19.594887741361717</v>
      </c>
      <c r="AB189" s="16">
        <v>18.977178594716747</v>
      </c>
      <c r="AC189" s="16">
        <v>19.910738235913499</v>
      </c>
      <c r="AD189" s="16">
        <v>23.28835333692939</v>
      </c>
      <c r="AE189" s="16">
        <v>22.529173664781787</v>
      </c>
      <c r="AF189" s="16">
        <v>20.333615269107682</v>
      </c>
      <c r="AG189" s="16">
        <v>23.622353421286604</v>
      </c>
      <c r="AH189" s="16">
        <v>20.919392666383892</v>
      </c>
      <c r="AI189" s="16">
        <v>22.831786161708315</v>
      </c>
      <c r="AJ189" s="16">
        <v>24.656019328569592</v>
      </c>
      <c r="AK189" s="16">
        <v>24.820520469234452</v>
      </c>
      <c r="AL189" s="16">
        <v>21.371358686044104</v>
      </c>
      <c r="AM189" s="16">
        <v>23.915745683132545</v>
      </c>
      <c r="AN189" s="16">
        <v>21.146687681680596</v>
      </c>
      <c r="AO189" s="16">
        <v>23.371421938971139</v>
      </c>
      <c r="AP189" s="16">
        <v>25.603799218887104</v>
      </c>
      <c r="AQ189" s="17"/>
      <c r="AR189" s="17"/>
      <c r="AS189" s="17"/>
      <c r="AT189" s="17"/>
      <c r="AU189" s="17"/>
      <c r="AV189" s="978"/>
      <c r="AW189" s="17"/>
      <c r="AX189" s="17"/>
      <c r="AY189" s="17"/>
      <c r="AZ189" s="17"/>
      <c r="BA189" s="1132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</row>
    <row r="190" spans="1:75" s="103" customFormat="1" x14ac:dyDescent="0.4">
      <c r="A190" s="35" t="s">
        <v>43</v>
      </c>
      <c r="B190" s="36" t="s">
        <v>45</v>
      </c>
      <c r="C190" s="45"/>
      <c r="D190" s="43" t="s">
        <v>129</v>
      </c>
      <c r="E190" s="20"/>
      <c r="F190" s="21"/>
      <c r="G190" s="22" t="str">
        <f>$G$5</f>
        <v>Þús. tonn CO₂-íg. | kt CO₂e</v>
      </c>
      <c r="H190" s="23">
        <v>212.18369090796648</v>
      </c>
      <c r="I190" s="23">
        <v>216.74178014124368</v>
      </c>
      <c r="J190" s="23">
        <v>230.19436724078426</v>
      </c>
      <c r="K190" s="23">
        <v>241.43118007020232</v>
      </c>
      <c r="L190" s="23">
        <v>249.35050767539229</v>
      </c>
      <c r="M190" s="23">
        <v>260.16213504885349</v>
      </c>
      <c r="N190" s="23">
        <v>270.79171522574325</v>
      </c>
      <c r="O190" s="23">
        <v>281.25162599943957</v>
      </c>
      <c r="P190" s="23">
        <v>279.94876245431584</v>
      </c>
      <c r="Q190" s="23">
        <v>286.30664303951443</v>
      </c>
      <c r="R190" s="23">
        <v>295.99368237651657</v>
      </c>
      <c r="S190" s="23">
        <v>305.99648653579783</v>
      </c>
      <c r="T190" s="23">
        <v>298.51768049426659</v>
      </c>
      <c r="U190" s="23">
        <v>302.56412823812002</v>
      </c>
      <c r="V190" s="23">
        <v>321.68930367212886</v>
      </c>
      <c r="W190" s="23">
        <v>313.96726715411933</v>
      </c>
      <c r="X190" s="23">
        <v>336.82248175087221</v>
      </c>
      <c r="Y190" s="23">
        <v>340.61031824143311</v>
      </c>
      <c r="Z190" s="23">
        <v>322.70392717300189</v>
      </c>
      <c r="AA190" s="23">
        <v>312.48322190179505</v>
      </c>
      <c r="AB190" s="23">
        <v>308.79909372303536</v>
      </c>
      <c r="AC190" s="23">
        <v>289.74711324195061</v>
      </c>
      <c r="AD190" s="23">
        <v>270.33569467761606</v>
      </c>
      <c r="AE190" s="23">
        <v>269.43162666820314</v>
      </c>
      <c r="AF190" s="23">
        <v>268.90780943094057</v>
      </c>
      <c r="AG190" s="23">
        <v>268.67495602747647</v>
      </c>
      <c r="AH190" s="23">
        <v>264.04530969862373</v>
      </c>
      <c r="AI190" s="23">
        <v>262.00931109598218</v>
      </c>
      <c r="AJ190" s="23">
        <v>261.40200407214138</v>
      </c>
      <c r="AK190" s="23">
        <v>236.99657582363062</v>
      </c>
      <c r="AL190" s="23">
        <v>263.46651926394532</v>
      </c>
      <c r="AM190" s="23">
        <v>272.57726240250122</v>
      </c>
      <c r="AN190" s="23">
        <v>262.38983386750755</v>
      </c>
      <c r="AO190" s="23">
        <v>254.02830511104906</v>
      </c>
      <c r="AP190" s="23">
        <v>242.60749287449426</v>
      </c>
      <c r="AQ190" s="17"/>
      <c r="AR190" s="17"/>
      <c r="AS190" s="17"/>
      <c r="AT190" s="17"/>
      <c r="AU190" s="17"/>
      <c r="AV190" s="978"/>
      <c r="AW190" s="17"/>
      <c r="AX190" s="17"/>
      <c r="AY190" s="17"/>
      <c r="AZ190" s="17"/>
      <c r="BA190" s="1132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</row>
    <row r="191" spans="1:75" s="103" customFormat="1" ht="36" customHeight="1" x14ac:dyDescent="0.4">
      <c r="A191" s="3"/>
      <c r="B191" s="36" t="s">
        <v>45</v>
      </c>
      <c r="C191" s="45"/>
      <c r="D191" s="896" t="str">
        <f>$D$12</f>
        <v>Sviðsmynd byggð á aðgerðum stjórvalda</v>
      </c>
      <c r="E191" s="896" t="str">
        <f>$E$12</f>
        <v>Government policy-based scenario</v>
      </c>
      <c r="F191" s="109"/>
      <c r="G191" s="109"/>
      <c r="H191" s="6"/>
      <c r="I191" s="7" t="s">
        <v>45</v>
      </c>
      <c r="J191" s="8"/>
      <c r="K191" s="9"/>
      <c r="L191" s="10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357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11"/>
      <c r="AS191" s="11"/>
      <c r="AT191" s="11"/>
      <c r="AU191" s="11"/>
      <c r="AV191" s="977"/>
      <c r="AW191" s="11"/>
      <c r="AX191" s="11"/>
      <c r="AY191" s="11"/>
      <c r="AZ191" s="11"/>
      <c r="BA191" s="113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7"/>
    </row>
    <row r="192" spans="1:75" s="103" customFormat="1" ht="15" x14ac:dyDescent="0.35">
      <c r="A192" s="35" t="s">
        <v>73</v>
      </c>
      <c r="B192" s="8" t="str">
        <f t="shared" ref="B192:B195" si="54">A192&amp;" "&amp;C192</f>
        <v>5.A Solid waste disposalkt CO2-eq WEM</v>
      </c>
      <c r="C192" s="1036" t="s">
        <v>424</v>
      </c>
      <c r="D192" s="14" t="s">
        <v>24</v>
      </c>
      <c r="E192" s="13" t="s">
        <v>135</v>
      </c>
      <c r="F192" s="14"/>
      <c r="G192" s="15" t="str">
        <f>$G$5</f>
        <v>Þús. tonn CO₂-íg. | kt CO₂e</v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315"/>
      <c r="AP192" s="1089">
        <f>AP186</f>
        <v>203.07099512084417</v>
      </c>
      <c r="AQ192" s="16">
        <v>185.68906079907632</v>
      </c>
      <c r="AR192" s="16">
        <v>169.17555738802358</v>
      </c>
      <c r="AS192" s="16">
        <v>154.57147602264365</v>
      </c>
      <c r="AT192" s="16">
        <v>141.64236210513616</v>
      </c>
      <c r="AU192" s="16">
        <v>130.18949322666381</v>
      </c>
      <c r="AV192" s="1021">
        <v>118.69913931129426</v>
      </c>
      <c r="AW192" s="16">
        <v>108.83927685624658</v>
      </c>
      <c r="AX192" s="16">
        <v>99.020765370694178</v>
      </c>
      <c r="AY192" s="16">
        <v>90.557235748745413</v>
      </c>
      <c r="AZ192" s="16">
        <v>83.254431608987332</v>
      </c>
      <c r="BA192" s="1021">
        <v>76.948543591549054</v>
      </c>
      <c r="BB192" s="16">
        <v>71.501210939693948</v>
      </c>
      <c r="BC192" s="16">
        <v>66.795400928146719</v>
      </c>
      <c r="BD192" s="16">
        <v>62.731954066673296</v>
      </c>
      <c r="BE192" s="16">
        <v>59.109007637705417</v>
      </c>
      <c r="BF192" s="16">
        <v>55.407544596502433</v>
      </c>
      <c r="BG192" s="16">
        <v>51.213114678866198</v>
      </c>
      <c r="BH192" s="16">
        <v>47.392172292351027</v>
      </c>
      <c r="BI192" s="16">
        <v>43.900097488078544</v>
      </c>
      <c r="BJ192" s="16">
        <v>40.698589610222911</v>
      </c>
      <c r="BK192" s="16">
        <v>37.754684947969587</v>
      </c>
      <c r="BL192" s="16">
        <v>35.039933995867592</v>
      </c>
      <c r="BM192" s="16">
        <v>32.52971186245221</v>
      </c>
      <c r="BN192" s="16">
        <v>30.2026397947016</v>
      </c>
      <c r="BO192" s="16">
        <v>28.040099469342497</v>
      </c>
      <c r="BP192" s="16">
        <v>26.025824766616328</v>
      </c>
      <c r="BQ192" s="16">
        <v>24.145558292087568</v>
      </c>
      <c r="BR192" s="16">
        <v>22.386762034073243</v>
      </c>
      <c r="BS192" s="16">
        <v>20.738373310340329</v>
      </c>
      <c r="BT192" s="16">
        <v>19.19059862775093</v>
      </c>
      <c r="BU192" s="16">
        <v>17.734739302334763</v>
      </c>
    </row>
    <row r="193" spans="1:88" s="103" customFormat="1" ht="15" x14ac:dyDescent="0.35">
      <c r="A193" s="35" t="s">
        <v>74</v>
      </c>
      <c r="B193" s="8" t="str">
        <f t="shared" si="54"/>
        <v>5.B Biological treatment of solid wastekt CO2-eq WEM</v>
      </c>
      <c r="C193" s="1036" t="s">
        <v>424</v>
      </c>
      <c r="D193" s="14" t="s">
        <v>25</v>
      </c>
      <c r="E193" s="13" t="s">
        <v>146</v>
      </c>
      <c r="F193" s="14"/>
      <c r="G193" s="15" t="str">
        <f>$G$5</f>
        <v>Þús. tonn CO₂-íg. | kt CO₂e</v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315"/>
      <c r="AP193" s="1096">
        <f>AP187</f>
        <v>6.4606265756631576</v>
      </c>
      <c r="AQ193" s="186">
        <v>6.7065906803646298</v>
      </c>
      <c r="AR193" s="186">
        <v>6.9482246078937164</v>
      </c>
      <c r="AS193" s="186">
        <v>7.1898585354228022</v>
      </c>
      <c r="AT193" s="186">
        <v>7.4314924629518879</v>
      </c>
      <c r="AU193" s="186">
        <v>7.6731263904809754</v>
      </c>
      <c r="AV193" s="1032">
        <v>7.9147603180100612</v>
      </c>
      <c r="AW193" s="186">
        <v>8.1005818364611777</v>
      </c>
      <c r="AX193" s="186">
        <v>8.2864033549122933</v>
      </c>
      <c r="AY193" s="186">
        <v>8.4722248733634089</v>
      </c>
      <c r="AZ193" s="186">
        <v>8.6580463918145245</v>
      </c>
      <c r="BA193" s="1032">
        <v>8.8438679102656419</v>
      </c>
      <c r="BB193" s="186">
        <v>9.0296894287167557</v>
      </c>
      <c r="BC193" s="186">
        <v>9.2155109471678731</v>
      </c>
      <c r="BD193" s="186">
        <v>9.4013324656189869</v>
      </c>
      <c r="BE193" s="186">
        <v>9.5871539840701043</v>
      </c>
      <c r="BF193" s="186">
        <v>9.7729755025212182</v>
      </c>
      <c r="BG193" s="186">
        <v>9.9587970209723338</v>
      </c>
      <c r="BH193" s="186">
        <v>10.144618539423451</v>
      </c>
      <c r="BI193" s="186">
        <v>10.330440057874565</v>
      </c>
      <c r="BJ193" s="186">
        <v>10.516261576325682</v>
      </c>
      <c r="BK193" s="186">
        <v>10.702083094776798</v>
      </c>
      <c r="BL193" s="186">
        <v>10.887904613227914</v>
      </c>
      <c r="BM193" s="186">
        <v>11.073726131679029</v>
      </c>
      <c r="BN193" s="186">
        <v>11.259547650130145</v>
      </c>
      <c r="BO193" s="186">
        <v>11.445369168581262</v>
      </c>
      <c r="BP193" s="186">
        <v>11.631190687032376</v>
      </c>
      <c r="BQ193" s="186">
        <v>11.817012205483492</v>
      </c>
      <c r="BR193" s="186">
        <v>12.002833723934607</v>
      </c>
      <c r="BS193" s="186">
        <v>12.188655242385723</v>
      </c>
      <c r="BT193" s="186">
        <v>12.374476760836838</v>
      </c>
      <c r="BU193" s="186">
        <v>12.560298279287954</v>
      </c>
    </row>
    <row r="194" spans="1:88" s="103" customFormat="1" ht="15" x14ac:dyDescent="0.35">
      <c r="A194" s="35" t="s">
        <v>75</v>
      </c>
      <c r="B194" s="8" t="str">
        <f t="shared" si="54"/>
        <v>5.C Incineration and open burning of wastekt CO2-eq WEM</v>
      </c>
      <c r="C194" s="1036" t="s">
        <v>424</v>
      </c>
      <c r="D194" s="14" t="s">
        <v>26</v>
      </c>
      <c r="E194" s="13" t="s">
        <v>147</v>
      </c>
      <c r="F194" s="14"/>
      <c r="G194" s="15" t="str">
        <f>$G$5</f>
        <v>Þús. tonn CO₂-íg. | kt CO₂e</v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315"/>
      <c r="AP194" s="1096">
        <f>AP188</f>
        <v>7.4720719590998144</v>
      </c>
      <c r="AQ194" s="186">
        <v>7.4720719590998144</v>
      </c>
      <c r="AR194" s="186">
        <v>7.4720719590998144</v>
      </c>
      <c r="AS194" s="186">
        <v>7.4720719590998144</v>
      </c>
      <c r="AT194" s="186">
        <v>7.4720719590998144</v>
      </c>
      <c r="AU194" s="186">
        <v>7.4720719590998144</v>
      </c>
      <c r="AV194" s="1032">
        <v>11.302496583237762</v>
      </c>
      <c r="AW194" s="186">
        <v>15.107143526660492</v>
      </c>
      <c r="AX194" s="186">
        <v>15.107143526660492</v>
      </c>
      <c r="AY194" s="186">
        <v>15.107143526660492</v>
      </c>
      <c r="AZ194" s="186">
        <v>15.107143526660492</v>
      </c>
      <c r="BA194" s="1032">
        <v>15.107143526660492</v>
      </c>
      <c r="BB194" s="186">
        <v>15.107143526660492</v>
      </c>
      <c r="BC194" s="186">
        <v>15.107143526660492</v>
      </c>
      <c r="BD194" s="186">
        <v>15.107143526660492</v>
      </c>
      <c r="BE194" s="186">
        <v>15.107143526660492</v>
      </c>
      <c r="BF194" s="186">
        <v>15.107143526660492</v>
      </c>
      <c r="BG194" s="186">
        <v>15.107143526660492</v>
      </c>
      <c r="BH194" s="186">
        <v>15.107143526660492</v>
      </c>
      <c r="BI194" s="186">
        <v>15.107143526660492</v>
      </c>
      <c r="BJ194" s="186">
        <v>15.107143526660492</v>
      </c>
      <c r="BK194" s="186">
        <v>15.107143526660492</v>
      </c>
      <c r="BL194" s="186">
        <v>15.107143526660492</v>
      </c>
      <c r="BM194" s="186">
        <v>15.107143526660492</v>
      </c>
      <c r="BN194" s="186">
        <v>15.107143526660492</v>
      </c>
      <c r="BO194" s="186">
        <v>15.107143526660492</v>
      </c>
      <c r="BP194" s="186">
        <v>15.107143526660492</v>
      </c>
      <c r="BQ194" s="186">
        <v>15.107143526660492</v>
      </c>
      <c r="BR194" s="186">
        <v>15.107143526660492</v>
      </c>
      <c r="BS194" s="186">
        <v>15.107143526660492</v>
      </c>
      <c r="BT194" s="186">
        <v>15.107143526660492</v>
      </c>
      <c r="BU194" s="186">
        <v>15.107143526660492</v>
      </c>
    </row>
    <row r="195" spans="1:88" s="103" customFormat="1" ht="15" x14ac:dyDescent="0.35">
      <c r="A195" s="35" t="s">
        <v>76</v>
      </c>
      <c r="B195" s="8" t="str">
        <f t="shared" si="54"/>
        <v>5.D Wastewater handlingkt CO2-eq WEM</v>
      </c>
      <c r="C195" s="1036" t="s">
        <v>424</v>
      </c>
      <c r="D195" s="14" t="s">
        <v>27</v>
      </c>
      <c r="E195" s="13" t="s">
        <v>148</v>
      </c>
      <c r="F195" s="14"/>
      <c r="G195" s="15" t="str">
        <f>$G$5</f>
        <v>Þús. tonn CO₂-íg. | kt CO₂e</v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315"/>
      <c r="AP195" s="1089">
        <f>AP189</f>
        <v>25.603799218887104</v>
      </c>
      <c r="AQ195" s="187">
        <v>23.877732666621405</v>
      </c>
      <c r="AR195" s="187">
        <v>24.205011391708112</v>
      </c>
      <c r="AS195" s="187">
        <v>24.521266879614888</v>
      </c>
      <c r="AT195" s="187">
        <v>24.833201575975455</v>
      </c>
      <c r="AU195" s="187">
        <v>25.140883525923154</v>
      </c>
      <c r="AV195" s="1033">
        <v>25.445367429024706</v>
      </c>
      <c r="AW195" s="187">
        <v>25.706085800895906</v>
      </c>
      <c r="AX195" s="187">
        <v>25.960817034801071</v>
      </c>
      <c r="AY195" s="187">
        <v>26.206805302840039</v>
      </c>
      <c r="AZ195" s="187">
        <v>26.447350793979666</v>
      </c>
      <c r="BA195" s="1033">
        <v>26.682895801586639</v>
      </c>
      <c r="BB195" s="187">
        <v>26.912827919460931</v>
      </c>
      <c r="BC195" s="187">
        <v>27.135582109535786</v>
      </c>
      <c r="BD195" s="187">
        <v>27.350750101011172</v>
      </c>
      <c r="BE195" s="187">
        <v>27.558774187253789</v>
      </c>
      <c r="BF195" s="187">
        <v>27.754312825296658</v>
      </c>
      <c r="BG195" s="187">
        <v>27.943049059611436</v>
      </c>
      <c r="BH195" s="187">
        <v>28.125788672729264</v>
      </c>
      <c r="BI195" s="187">
        <v>28.29882320488327</v>
      </c>
      <c r="BJ195" s="187">
        <v>28.464194010073562</v>
      </c>
      <c r="BK195" s="187">
        <v>28.620744321033413</v>
      </c>
      <c r="BL195" s="187">
        <v>28.770345378929594</v>
      </c>
      <c r="BM195" s="187">
        <v>28.911636281095369</v>
      </c>
      <c r="BN195" s="187">
        <v>29.031518339363295</v>
      </c>
      <c r="BO195" s="187">
        <v>29.146322385734329</v>
      </c>
      <c r="BP195" s="187">
        <v>29.254211201608371</v>
      </c>
      <c r="BQ195" s="187">
        <v>29.346413888735313</v>
      </c>
      <c r="BR195" s="187">
        <v>29.43002196906528</v>
      </c>
      <c r="BS195" s="187">
        <v>29.508267586431785</v>
      </c>
      <c r="BT195" s="187">
        <v>29.581831192168195</v>
      </c>
      <c r="BU195" s="187">
        <v>29.642887595940742</v>
      </c>
    </row>
    <row r="196" spans="1:88" s="103" customFormat="1" ht="15" x14ac:dyDescent="0.35">
      <c r="A196" s="35" t="s">
        <v>43</v>
      </c>
      <c r="B196" s="8" t="str">
        <f t="shared" ref="B196" si="55">A196&amp;" "&amp;C196</f>
        <v>5. Wastekt CO2-eq WEM</v>
      </c>
      <c r="C196" s="1036" t="s">
        <v>424</v>
      </c>
      <c r="D196" s="43" t="s">
        <v>129</v>
      </c>
      <c r="E196" s="20"/>
      <c r="F196" s="21"/>
      <c r="G196" s="22" t="str">
        <f>$G$5</f>
        <v>Þús. tonn CO₂-íg. | kt CO₂e</v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315"/>
      <c r="AP196" s="1090">
        <f>AP190</f>
        <v>242.60749287449426</v>
      </c>
      <c r="AQ196" s="188">
        <v>223.74545610516216</v>
      </c>
      <c r="AR196" s="188">
        <v>207.80086534672523</v>
      </c>
      <c r="AS196" s="188">
        <v>193.75467339678119</v>
      </c>
      <c r="AT196" s="188">
        <v>181.37912810316334</v>
      </c>
      <c r="AU196" s="188">
        <v>170.47557510216777</v>
      </c>
      <c r="AV196" s="1000">
        <v>163.3617636415668</v>
      </c>
      <c r="AW196" s="188">
        <v>157.75308802026416</v>
      </c>
      <c r="AX196" s="188">
        <v>148.37512928706803</v>
      </c>
      <c r="AY196" s="188">
        <v>140.34340945160935</v>
      </c>
      <c r="AZ196" s="188">
        <v>133.46697232144203</v>
      </c>
      <c r="BA196" s="1000">
        <v>127.58245083006183</v>
      </c>
      <c r="BB196" s="188">
        <v>122.55087181453212</v>
      </c>
      <c r="BC196" s="188">
        <v>118.25363751151087</v>
      </c>
      <c r="BD196" s="188">
        <v>114.59118015996395</v>
      </c>
      <c r="BE196" s="188">
        <v>111.3620793356898</v>
      </c>
      <c r="BF196" s="188">
        <v>108.0419764509808</v>
      </c>
      <c r="BG196" s="188">
        <v>104.22210428611046</v>
      </c>
      <c r="BH196" s="188">
        <v>100.76972303116423</v>
      </c>
      <c r="BI196" s="188">
        <v>97.636504277496869</v>
      </c>
      <c r="BJ196" s="188">
        <v>94.786188723282635</v>
      </c>
      <c r="BK196" s="188">
        <v>92.184655890440297</v>
      </c>
      <c r="BL196" s="188">
        <v>89.805327514685587</v>
      </c>
      <c r="BM196" s="188">
        <v>87.622217801887103</v>
      </c>
      <c r="BN196" s="188">
        <v>85.600849310855523</v>
      </c>
      <c r="BO196" s="188">
        <v>83.738934550318589</v>
      </c>
      <c r="BP196" s="188">
        <v>82.018370181917561</v>
      </c>
      <c r="BQ196" s="188">
        <v>80.416127912966857</v>
      </c>
      <c r="BR196" s="188">
        <v>78.926761253733616</v>
      </c>
      <c r="BS196" s="188">
        <v>77.542439665818335</v>
      </c>
      <c r="BT196" s="188">
        <v>76.254050107416447</v>
      </c>
      <c r="BU196" s="188">
        <v>75.045068704223951</v>
      </c>
    </row>
    <row r="197" spans="1:88" s="246" customFormat="1" ht="42.6" customHeight="1" x14ac:dyDescent="0.75">
      <c r="A197" s="185"/>
      <c r="B197" s="242" t="s">
        <v>45</v>
      </c>
      <c r="C197" s="110"/>
      <c r="D197" s="241" t="s">
        <v>185</v>
      </c>
      <c r="E197" s="111"/>
      <c r="F197" s="111"/>
      <c r="G197" s="112"/>
      <c r="H197" s="11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4"/>
      <c r="U197" s="244"/>
      <c r="V197" s="244"/>
      <c r="W197" s="244"/>
      <c r="X197" s="244"/>
      <c r="Y197" s="244"/>
      <c r="Z197" s="244"/>
      <c r="AA197" s="244"/>
      <c r="AB197" s="244"/>
      <c r="AC197" s="244"/>
      <c r="AD197" s="244"/>
      <c r="AE197" s="244"/>
      <c r="AF197" s="244"/>
      <c r="AG197" s="244"/>
      <c r="AH197" s="244"/>
      <c r="AI197" s="244"/>
      <c r="AJ197" s="244"/>
      <c r="AK197" s="244"/>
      <c r="AL197" s="244"/>
      <c r="AM197" s="244"/>
      <c r="AN197" s="244"/>
      <c r="AO197" s="244"/>
      <c r="AP197" s="245"/>
      <c r="AQ197" s="245"/>
      <c r="AR197" s="245"/>
      <c r="AS197" s="245"/>
      <c r="AT197" s="245"/>
      <c r="AU197" s="245"/>
      <c r="AV197" s="1001"/>
      <c r="AW197" s="245"/>
      <c r="AX197" s="245"/>
      <c r="AY197" s="245"/>
      <c r="AZ197" s="245"/>
      <c r="BA197" s="1142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</row>
    <row r="198" spans="1:88" s="191" customFormat="1" ht="37.200000000000003" customHeight="1" x14ac:dyDescent="0.4">
      <c r="A198" s="189"/>
      <c r="B198" s="310"/>
      <c r="C198" s="190"/>
      <c r="D198" s="1296" t="s">
        <v>189</v>
      </c>
      <c r="E198" s="1296"/>
      <c r="F198" s="1296"/>
      <c r="G198" s="1296"/>
      <c r="H198" s="311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  <c r="AA198" s="312"/>
      <c r="AB198" s="312"/>
      <c r="AC198" s="312"/>
      <c r="AD198" s="312"/>
      <c r="AE198" s="312"/>
      <c r="AF198" s="312"/>
      <c r="AG198" s="312"/>
      <c r="AH198" s="312"/>
      <c r="AI198" s="312"/>
      <c r="AJ198" s="312"/>
      <c r="AK198" s="312"/>
      <c r="AL198" s="312"/>
      <c r="AM198" s="312"/>
      <c r="AN198" s="312"/>
      <c r="AO198" s="312"/>
      <c r="AP198" s="312"/>
      <c r="AQ198" s="312"/>
      <c r="AR198" s="312"/>
      <c r="AS198" s="312"/>
      <c r="AT198" s="312"/>
      <c r="AU198" s="312"/>
      <c r="AV198" s="1002"/>
      <c r="AW198" s="312"/>
      <c r="AX198" s="312"/>
      <c r="AY198" s="312"/>
      <c r="AZ198" s="312"/>
      <c r="BA198" s="1002"/>
      <c r="BB198" s="312"/>
      <c r="BC198" s="312"/>
      <c r="BD198" s="312"/>
      <c r="BE198" s="312"/>
      <c r="BF198" s="312"/>
      <c r="BG198" s="312"/>
      <c r="BH198" s="312"/>
      <c r="BI198" s="312"/>
      <c r="BJ198" s="312"/>
      <c r="BK198" s="312"/>
      <c r="BL198" s="312"/>
      <c r="BM198" s="312"/>
      <c r="BN198" s="312"/>
      <c r="BO198" s="312"/>
      <c r="BP198" s="312"/>
      <c r="BQ198" s="312"/>
      <c r="BR198" s="312"/>
      <c r="BS198" s="312"/>
      <c r="BT198" s="312"/>
      <c r="BU198" s="312"/>
    </row>
    <row r="199" spans="1:88" s="103" customFormat="1" x14ac:dyDescent="0.4">
      <c r="A199" s="3"/>
      <c r="B199" s="36" t="s">
        <v>45</v>
      </c>
      <c r="C199" s="45"/>
      <c r="D199" s="193" t="str">
        <f>$D$4</f>
        <v>Söguleg losun</v>
      </c>
      <c r="E199" s="114" t="s">
        <v>360</v>
      </c>
      <c r="F199" s="114"/>
      <c r="G199" s="114"/>
      <c r="H199" s="6"/>
      <c r="I199" s="7" t="s">
        <v>45</v>
      </c>
      <c r="J199" s="8"/>
      <c r="K199" s="9"/>
      <c r="L199" s="10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11"/>
      <c r="AS199" s="11"/>
      <c r="AT199" s="11"/>
      <c r="AU199" s="11"/>
      <c r="AV199" s="977"/>
      <c r="AW199" s="11"/>
      <c r="AX199" s="11"/>
      <c r="AY199" s="11"/>
      <c r="AZ199" s="11"/>
      <c r="BA199" s="113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7"/>
    </row>
    <row r="200" spans="1:88" s="103" customFormat="1" x14ac:dyDescent="0.4">
      <c r="A200" s="35" t="s">
        <v>81</v>
      </c>
      <c r="B200" s="36" t="s">
        <v>45</v>
      </c>
      <c r="C200" s="45"/>
      <c r="D200" s="14" t="s">
        <v>30</v>
      </c>
      <c r="E200" s="13" t="s">
        <v>182</v>
      </c>
      <c r="F200" s="14"/>
      <c r="G200" s="15" t="str">
        <f>$G$5</f>
        <v>Þús. tonn CO₂-íg. | kt CO₂e</v>
      </c>
      <c r="H200" s="16">
        <v>221.10937807666664</v>
      </c>
      <c r="I200" s="16">
        <v>223.45648422493338</v>
      </c>
      <c r="J200" s="16">
        <v>204.96673222053337</v>
      </c>
      <c r="K200" s="16">
        <v>196.93769391346669</v>
      </c>
      <c r="L200" s="16">
        <v>215.03342151853334</v>
      </c>
      <c r="M200" s="16">
        <v>237.71387227506665</v>
      </c>
      <c r="N200" s="16">
        <v>273.30475524573336</v>
      </c>
      <c r="O200" s="16">
        <v>294.05093427306673</v>
      </c>
      <c r="P200" s="16">
        <v>340.36743871786666</v>
      </c>
      <c r="Q200" s="16">
        <v>365.77115387800001</v>
      </c>
      <c r="R200" s="16">
        <v>410.43408736853331</v>
      </c>
      <c r="S200" s="16">
        <v>351.43484296319997</v>
      </c>
      <c r="T200" s="16">
        <v>311.89578576600002</v>
      </c>
      <c r="U200" s="16">
        <v>335.20031285813332</v>
      </c>
      <c r="V200" s="16">
        <v>382.51090829640003</v>
      </c>
      <c r="W200" s="16">
        <v>424.43004818280002</v>
      </c>
      <c r="X200" s="16">
        <v>503.20407568560006</v>
      </c>
      <c r="Y200" s="16">
        <v>514.92035819013336</v>
      </c>
      <c r="Z200" s="16">
        <v>430.65361113226669</v>
      </c>
      <c r="AA200" s="16">
        <v>345.61492852480001</v>
      </c>
      <c r="AB200" s="16">
        <v>379.7535549454667</v>
      </c>
      <c r="AC200" s="16">
        <v>424.71952189760009</v>
      </c>
      <c r="AD200" s="16">
        <v>445.07818250000008</v>
      </c>
      <c r="AE200" s="16">
        <v>502.36303520266659</v>
      </c>
      <c r="AF200" s="16">
        <v>584.78753803533334</v>
      </c>
      <c r="AG200" s="16">
        <v>679.12283684040005</v>
      </c>
      <c r="AH200" s="16">
        <v>923.85523979279992</v>
      </c>
      <c r="AI200" s="16">
        <v>1155.4370035488</v>
      </c>
      <c r="AJ200" s="16">
        <v>1294.8181528967998</v>
      </c>
      <c r="AK200" s="16">
        <v>963.65322670770036</v>
      </c>
      <c r="AL200" s="16">
        <v>263.34999061560001</v>
      </c>
      <c r="AM200" s="16">
        <v>486.14060688480004</v>
      </c>
      <c r="AN200" s="16">
        <v>854.74603351946575</v>
      </c>
      <c r="AO200" s="16">
        <v>967.65275881202047</v>
      </c>
      <c r="AP200" s="16">
        <v>1007.0566484977654</v>
      </c>
      <c r="AQ200" s="17"/>
      <c r="AR200" s="17"/>
      <c r="AS200" s="17"/>
      <c r="AT200" s="17"/>
      <c r="AU200" s="17"/>
      <c r="AV200" s="978"/>
      <c r="AW200" s="17"/>
      <c r="AX200" s="17"/>
      <c r="AY200" s="17"/>
      <c r="AZ200" s="17"/>
      <c r="BA200" s="1132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</row>
    <row r="201" spans="1:88" s="103" customFormat="1" x14ac:dyDescent="0.4">
      <c r="A201" s="35" t="s">
        <v>82</v>
      </c>
      <c r="B201" s="36" t="s">
        <v>45</v>
      </c>
      <c r="C201" s="45"/>
      <c r="D201" s="14" t="s">
        <v>31</v>
      </c>
      <c r="E201" s="13" t="s">
        <v>183</v>
      </c>
      <c r="F201" s="14"/>
      <c r="G201" s="15" t="str">
        <f>$G$5</f>
        <v>Þús. tonn CO₂-íg. | kt CO₂e</v>
      </c>
      <c r="H201" s="16">
        <v>28.078924997337403</v>
      </c>
      <c r="I201" s="16">
        <v>14.003294293724482</v>
      </c>
      <c r="J201" s="16">
        <v>20.477506171547937</v>
      </c>
      <c r="K201" s="16">
        <v>29.859948628888905</v>
      </c>
      <c r="L201" s="16">
        <v>33.981450185235616</v>
      </c>
      <c r="M201" s="16">
        <v>3.3673142021675906</v>
      </c>
      <c r="N201" s="16">
        <v>19.20316050014323</v>
      </c>
      <c r="O201" s="16">
        <v>38.488416696452902</v>
      </c>
      <c r="P201" s="16">
        <v>52.028676183577467</v>
      </c>
      <c r="Q201" s="16">
        <v>39.300358002951661</v>
      </c>
      <c r="R201" s="16">
        <v>54.39266252464077</v>
      </c>
      <c r="S201" s="16">
        <v>59.58949244727156</v>
      </c>
      <c r="T201" s="16">
        <v>85.828630656119159</v>
      </c>
      <c r="U201" s="16">
        <v>19.407378412801254</v>
      </c>
      <c r="V201" s="16">
        <v>21.049201422195413</v>
      </c>
      <c r="W201" s="16">
        <v>1.7528135484112446</v>
      </c>
      <c r="X201" s="16">
        <v>17.329076702058739</v>
      </c>
      <c r="Y201" s="16">
        <v>12.056398064687073</v>
      </c>
      <c r="Z201" s="16">
        <v>47.983835185837414</v>
      </c>
      <c r="AA201" s="16">
        <v>8.2248711263977814</v>
      </c>
      <c r="AB201" s="16">
        <v>0.25239549866666666</v>
      </c>
      <c r="AC201" s="16">
        <v>50.095054390143758</v>
      </c>
      <c r="AD201" s="16">
        <v>23.973493968715886</v>
      </c>
      <c r="AE201" s="16">
        <v>78.828862465477414</v>
      </c>
      <c r="AF201" s="16">
        <v>71.218037488772836</v>
      </c>
      <c r="AG201" s="16">
        <v>149.09981223853765</v>
      </c>
      <c r="AH201" s="16">
        <v>186.28610486189032</v>
      </c>
      <c r="AI201" s="16">
        <v>213.30217433150287</v>
      </c>
      <c r="AJ201" s="16">
        <v>242.53078987824037</v>
      </c>
      <c r="AK201" s="16">
        <v>205.50549032160174</v>
      </c>
      <c r="AL201" s="16">
        <v>77.945079331447673</v>
      </c>
      <c r="AM201" s="16">
        <v>128.49715115063333</v>
      </c>
      <c r="AN201" s="16">
        <v>287.2349714397854</v>
      </c>
      <c r="AO201" s="16">
        <v>332.63504422233115</v>
      </c>
      <c r="AP201" s="16">
        <v>323.8001434008101</v>
      </c>
      <c r="AQ201" s="17"/>
      <c r="AR201" s="17"/>
      <c r="AS201" s="17"/>
      <c r="AT201" s="17"/>
      <c r="AU201" s="17"/>
      <c r="AV201" s="978"/>
      <c r="AW201" s="17"/>
      <c r="AX201" s="17"/>
      <c r="AY201" s="17"/>
      <c r="AZ201" s="17"/>
      <c r="BA201" s="1132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</row>
    <row r="202" spans="1:88" s="103" customFormat="1" x14ac:dyDescent="0.4">
      <c r="A202" s="35" t="s">
        <v>205</v>
      </c>
      <c r="B202" s="36" t="s">
        <v>45</v>
      </c>
      <c r="C202" s="45"/>
      <c r="D202" s="43" t="s">
        <v>129</v>
      </c>
      <c r="E202" s="20"/>
      <c r="F202" s="21"/>
      <c r="G202" s="22" t="str">
        <f>$G$5</f>
        <v>Þús. tonn CO₂-íg. | kt CO₂e</v>
      </c>
      <c r="H202" s="23">
        <v>249.18830307400407</v>
      </c>
      <c r="I202" s="23">
        <v>237.45977851865786</v>
      </c>
      <c r="J202" s="23">
        <v>225.4442383920813</v>
      </c>
      <c r="K202" s="23">
        <v>226.79764254235559</v>
      </c>
      <c r="L202" s="23">
        <v>249.01487170376896</v>
      </c>
      <c r="M202" s="23">
        <v>241.08118647723427</v>
      </c>
      <c r="N202" s="23">
        <v>292.50791574587663</v>
      </c>
      <c r="O202" s="23">
        <v>332.53935096951966</v>
      </c>
      <c r="P202" s="23">
        <v>392.39611490144415</v>
      </c>
      <c r="Q202" s="23">
        <v>405.07151188095168</v>
      </c>
      <c r="R202" s="23">
        <v>464.82674989317411</v>
      </c>
      <c r="S202" s="23">
        <v>411.02433541047156</v>
      </c>
      <c r="T202" s="23">
        <v>397.72441642211913</v>
      </c>
      <c r="U202" s="23">
        <v>354.60769127093454</v>
      </c>
      <c r="V202" s="23">
        <v>403.56010971859541</v>
      </c>
      <c r="W202" s="23">
        <v>426.18286173121129</v>
      </c>
      <c r="X202" s="23">
        <v>520.53315238765879</v>
      </c>
      <c r="Y202" s="23">
        <v>526.97675625482043</v>
      </c>
      <c r="Z202" s="23">
        <v>478.63744631810414</v>
      </c>
      <c r="AA202" s="23">
        <v>353.83979965119778</v>
      </c>
      <c r="AB202" s="23">
        <v>380.00595044413336</v>
      </c>
      <c r="AC202" s="23">
        <v>474.81457628774382</v>
      </c>
      <c r="AD202" s="23">
        <v>469.05167646871598</v>
      </c>
      <c r="AE202" s="23">
        <v>581.19189766814407</v>
      </c>
      <c r="AF202" s="23">
        <v>656.00557552410612</v>
      </c>
      <c r="AG202" s="23">
        <v>828.22264907893759</v>
      </c>
      <c r="AH202" s="23">
        <v>1110.1413446546903</v>
      </c>
      <c r="AI202" s="23">
        <v>1368.7391778803028</v>
      </c>
      <c r="AJ202" s="23">
        <v>1537.3489427750405</v>
      </c>
      <c r="AK202" s="23">
        <v>1169.1587170293021</v>
      </c>
      <c r="AL202" s="23">
        <v>341.29506994704764</v>
      </c>
      <c r="AM202" s="23">
        <v>614.63775803543331</v>
      </c>
      <c r="AN202" s="23">
        <v>1141.9810049592513</v>
      </c>
      <c r="AO202" s="23">
        <v>1300.2878030343516</v>
      </c>
      <c r="AP202" s="23">
        <v>1330.8567918985757</v>
      </c>
      <c r="AQ202" s="17"/>
      <c r="AR202" s="17"/>
      <c r="AS202" s="17"/>
      <c r="AT202" s="17"/>
      <c r="AU202" s="17"/>
      <c r="AV202" s="978"/>
      <c r="AW202" s="17"/>
      <c r="AX202" s="17"/>
      <c r="AY202" s="17"/>
      <c r="AZ202" s="17"/>
      <c r="BA202" s="1132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</row>
    <row r="203" spans="1:88" s="103" customFormat="1" ht="36" customHeight="1" x14ac:dyDescent="0.4">
      <c r="A203" s="3"/>
      <c r="B203" s="36" t="s">
        <v>45</v>
      </c>
      <c r="D203" s="897" t="str">
        <f>$D$12</f>
        <v>Sviðsmynd byggð á aðgerðum stjórvalda</v>
      </c>
      <c r="E203" s="897" t="str">
        <f>$E$12</f>
        <v>Government policy-based scenario</v>
      </c>
      <c r="F203" s="109"/>
      <c r="G203" s="109"/>
      <c r="H203" s="6"/>
      <c r="I203" s="7" t="s">
        <v>45</v>
      </c>
      <c r="J203" s="8"/>
      <c r="K203" s="9"/>
      <c r="L203" s="10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11"/>
      <c r="AS203" s="11"/>
      <c r="AT203" s="11"/>
      <c r="AU203" s="11"/>
      <c r="AV203" s="977"/>
      <c r="AW203" s="11"/>
      <c r="AX203" s="11"/>
      <c r="AY203" s="11"/>
      <c r="AZ203" s="11"/>
      <c r="BA203" s="113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7"/>
    </row>
    <row r="204" spans="1:88" s="103" customFormat="1" ht="15" x14ac:dyDescent="0.35">
      <c r="A204" s="35" t="s">
        <v>81</v>
      </c>
      <c r="B204" s="8" t="str">
        <f t="shared" ref="B204" si="56">A204&amp;" "&amp;C204</f>
        <v>1.D.1.a International Aviationkt CO2-eq WEM</v>
      </c>
      <c r="C204" s="1036" t="s">
        <v>424</v>
      </c>
      <c r="D204" s="14" t="s">
        <v>30</v>
      </c>
      <c r="E204" s="13" t="s">
        <v>182</v>
      </c>
      <c r="F204" s="14"/>
      <c r="G204" s="15" t="str">
        <f>$G$5</f>
        <v>Þús. tonn CO₂-íg. | kt CO₂e</v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315"/>
      <c r="AP204" s="1089">
        <f>AP200</f>
        <v>1007.0566484977654</v>
      </c>
      <c r="AQ204" s="16">
        <v>1045.2791915999999</v>
      </c>
      <c r="AR204" s="16">
        <v>1084.6757325599999</v>
      </c>
      <c r="AS204" s="16">
        <v>1123.1191314</v>
      </c>
      <c r="AT204" s="16">
        <v>1160.2916740799999</v>
      </c>
      <c r="AU204" s="16">
        <v>1196.8287886800001</v>
      </c>
      <c r="AV204" s="1021">
        <v>1232.7304752</v>
      </c>
      <c r="AW204" s="16">
        <v>1248.6161772</v>
      </c>
      <c r="AX204" s="16">
        <v>1263.5487370800001</v>
      </c>
      <c r="AY204" s="16">
        <v>1276.5750127200001</v>
      </c>
      <c r="AZ204" s="16">
        <v>1288.6481462400002</v>
      </c>
      <c r="BA204" s="1021">
        <v>1300.4035657200002</v>
      </c>
      <c r="BB204" s="16">
        <v>1311.5235571199999</v>
      </c>
      <c r="BC204" s="16">
        <v>1322.3258344800001</v>
      </c>
      <c r="BD204" s="16">
        <v>1332.17496972</v>
      </c>
      <c r="BE204" s="16">
        <v>1341.3886768799998</v>
      </c>
      <c r="BF204" s="16">
        <v>1350.28467</v>
      </c>
      <c r="BG204" s="16">
        <v>1357.90980696</v>
      </c>
      <c r="BH204" s="16">
        <v>1364.8995158400003</v>
      </c>
      <c r="BI204" s="16">
        <v>1371.25379664</v>
      </c>
      <c r="BJ204" s="16">
        <v>1377.2903634000002</v>
      </c>
      <c r="BK204" s="16">
        <v>1382.6915020800002</v>
      </c>
      <c r="BL204" s="16">
        <v>1387.7749267199999</v>
      </c>
      <c r="BM204" s="16">
        <v>1392.2229232800003</v>
      </c>
      <c r="BN204" s="16">
        <v>1396.03549176</v>
      </c>
      <c r="BO204" s="16">
        <v>1399.2126321599999</v>
      </c>
      <c r="BP204" s="16">
        <v>1402.3897725600002</v>
      </c>
      <c r="BQ204" s="16">
        <v>1402.7074866</v>
      </c>
      <c r="BR204" s="16">
        <v>1402.7074866</v>
      </c>
      <c r="BS204" s="16">
        <v>1401.7543444800001</v>
      </c>
      <c r="BT204" s="16">
        <v>1400.8012023600002</v>
      </c>
      <c r="BU204" s="16">
        <v>1399.2126321599999</v>
      </c>
    </row>
    <row r="205" spans="1:88" s="103" customFormat="1" ht="15" x14ac:dyDescent="0.35">
      <c r="A205" s="35" t="s">
        <v>82</v>
      </c>
      <c r="B205" s="8" t="str">
        <f t="shared" ref="B205:B206" si="57">A205&amp;" "&amp;C205</f>
        <v>1.D.1.b International Navigation kt CO2-eq WEM</v>
      </c>
      <c r="C205" s="1036" t="s">
        <v>424</v>
      </c>
      <c r="D205" s="14" t="s">
        <v>31</v>
      </c>
      <c r="E205" s="13" t="s">
        <v>183</v>
      </c>
      <c r="F205" s="14"/>
      <c r="G205" s="15" t="str">
        <f>$G$5</f>
        <v>Þús. tonn CO₂-íg. | kt CO₂e</v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315"/>
      <c r="AP205" s="1089">
        <f>AP201</f>
        <v>323.8001434008101</v>
      </c>
      <c r="AQ205" s="16">
        <v>337.45750856673669</v>
      </c>
      <c r="AR205" s="16">
        <v>347.34917306016644</v>
      </c>
      <c r="AS205" s="16">
        <v>356.91366186568712</v>
      </c>
      <c r="AT205" s="16">
        <v>366.15086657078058</v>
      </c>
      <c r="AU205" s="16">
        <v>375.05727833926949</v>
      </c>
      <c r="AV205" s="1021">
        <v>383.62601092400291</v>
      </c>
      <c r="AW205" s="16">
        <v>380.29626379610386</v>
      </c>
      <c r="AX205" s="16">
        <v>382.22341490813642</v>
      </c>
      <c r="AY205" s="16">
        <v>383.82135493550254</v>
      </c>
      <c r="AZ205" s="16">
        <v>384.6987244281791</v>
      </c>
      <c r="BA205" s="1021">
        <v>384.75705635145488</v>
      </c>
      <c r="BB205" s="16">
        <v>384.19172699334769</v>
      </c>
      <c r="BC205" s="16">
        <v>382.56308127523278</v>
      </c>
      <c r="BD205" s="16">
        <v>380.00991917962256</v>
      </c>
      <c r="BE205" s="16">
        <v>376.05620665325642</v>
      </c>
      <c r="BF205" s="16">
        <v>370.50422857359297</v>
      </c>
      <c r="BG205" s="16">
        <v>363.15931503784782</v>
      </c>
      <c r="BH205" s="16">
        <v>354.0969667378028</v>
      </c>
      <c r="BI205" s="16">
        <v>343.12163969825082</v>
      </c>
      <c r="BJ205" s="16">
        <v>329.81123171813579</v>
      </c>
      <c r="BK205" s="16">
        <v>314.33543871913565</v>
      </c>
      <c r="BL205" s="16">
        <v>296.48946168064384</v>
      </c>
      <c r="BM205" s="16">
        <v>276.68823825311523</v>
      </c>
      <c r="BN205" s="16">
        <v>255.22017339963301</v>
      </c>
      <c r="BO205" s="16">
        <v>232.34149476182446</v>
      </c>
      <c r="BP205" s="16">
        <v>208.97226139889511</v>
      </c>
      <c r="BQ205" s="16">
        <v>184.95943921897228</v>
      </c>
      <c r="BR205" s="16">
        <v>161.6254218911667</v>
      </c>
      <c r="BS205" s="16">
        <v>139.51822558354039</v>
      </c>
      <c r="BT205" s="16">
        <v>119.06891402465108</v>
      </c>
      <c r="BU205" s="16">
        <v>100.49198666075667</v>
      </c>
    </row>
    <row r="206" spans="1:88" s="103" customFormat="1" ht="15" x14ac:dyDescent="0.35">
      <c r="A206" s="35" t="s">
        <v>238</v>
      </c>
      <c r="B206" s="8" t="str">
        <f t="shared" si="57"/>
        <v>1.D memo items (do not count towards national totals)kt CO2-eq WEM</v>
      </c>
      <c r="C206" s="1036" t="s">
        <v>424</v>
      </c>
      <c r="D206" s="43" t="s">
        <v>129</v>
      </c>
      <c r="E206" s="20"/>
      <c r="F206" s="21"/>
      <c r="G206" s="22" t="str">
        <f>$G$5</f>
        <v>Þús. tonn CO₂-íg. | kt CO₂e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315"/>
      <c r="AP206" s="1090">
        <f>AP202</f>
        <v>1330.8567918985757</v>
      </c>
      <c r="AQ206" s="23">
        <v>1382.7367001667367</v>
      </c>
      <c r="AR206" s="23">
        <v>1432.0249056201665</v>
      </c>
      <c r="AS206" s="23">
        <v>1480.0327932656871</v>
      </c>
      <c r="AT206" s="23">
        <v>1526.4425406507805</v>
      </c>
      <c r="AU206" s="23">
        <v>1571.8860670192696</v>
      </c>
      <c r="AV206" s="980">
        <v>1616.3564861240027</v>
      </c>
      <c r="AW206" s="23">
        <v>1628.9124409961039</v>
      </c>
      <c r="AX206" s="23">
        <v>1645.7721519881366</v>
      </c>
      <c r="AY206" s="23">
        <v>1660.3963676555024</v>
      </c>
      <c r="AZ206" s="23">
        <v>1673.346870668179</v>
      </c>
      <c r="BA206" s="980">
        <v>1685.1606220714552</v>
      </c>
      <c r="BB206" s="23">
        <v>1695.7152841133477</v>
      </c>
      <c r="BC206" s="23">
        <v>1704.8889157552326</v>
      </c>
      <c r="BD206" s="23">
        <v>1712.1848888996228</v>
      </c>
      <c r="BE206" s="23">
        <v>1717.4448835332564</v>
      </c>
      <c r="BF206" s="23">
        <v>1720.7888985735931</v>
      </c>
      <c r="BG206" s="23">
        <v>1721.069121997848</v>
      </c>
      <c r="BH206" s="23">
        <v>1718.9964825778029</v>
      </c>
      <c r="BI206" s="23">
        <v>1714.3754363382509</v>
      </c>
      <c r="BJ206" s="23">
        <v>1707.1015951181357</v>
      </c>
      <c r="BK206" s="23">
        <v>1697.0269407991357</v>
      </c>
      <c r="BL206" s="23">
        <v>1684.2643884006438</v>
      </c>
      <c r="BM206" s="23">
        <v>1668.9111615331155</v>
      </c>
      <c r="BN206" s="23">
        <v>1651.2556651596331</v>
      </c>
      <c r="BO206" s="23">
        <v>1631.5541269218245</v>
      </c>
      <c r="BP206" s="23">
        <v>1611.3620339588952</v>
      </c>
      <c r="BQ206" s="23">
        <v>1587.6669258189722</v>
      </c>
      <c r="BR206" s="23">
        <v>1564.3329084911668</v>
      </c>
      <c r="BS206" s="23">
        <v>1541.2725700635403</v>
      </c>
      <c r="BT206" s="23">
        <v>1519.8701163846511</v>
      </c>
      <c r="BU206" s="23">
        <v>1499.7046188207567</v>
      </c>
    </row>
    <row r="207" spans="1:88" s="555" customFormat="1" ht="42.6" customHeight="1" x14ac:dyDescent="0.75">
      <c r="A207" s="549"/>
      <c r="B207" s="550" t="s">
        <v>45</v>
      </c>
      <c r="C207" s="551"/>
      <c r="D207" s="533" t="s">
        <v>432</v>
      </c>
      <c r="E207" s="552"/>
      <c r="F207" s="552"/>
      <c r="G207" s="552"/>
      <c r="H207" s="552"/>
      <c r="I207" s="553"/>
      <c r="J207" s="553"/>
      <c r="K207" s="553"/>
      <c r="L207" s="553"/>
      <c r="M207" s="553"/>
      <c r="N207" s="553"/>
      <c r="O207" s="553"/>
      <c r="P207" s="553"/>
      <c r="Q207" s="553"/>
      <c r="R207" s="553"/>
      <c r="S207" s="553"/>
      <c r="T207" s="553"/>
      <c r="U207" s="553"/>
      <c r="V207" s="553"/>
      <c r="W207" s="553"/>
      <c r="X207" s="553"/>
      <c r="Y207" s="553"/>
      <c r="Z207" s="553"/>
      <c r="AA207" s="553"/>
      <c r="AB207" s="553"/>
      <c r="AC207" s="554"/>
      <c r="AD207" s="554"/>
      <c r="AE207" s="554"/>
      <c r="AF207" s="554"/>
      <c r="AG207" s="554"/>
      <c r="AH207" s="554"/>
      <c r="AI207" s="554"/>
      <c r="AJ207" s="554"/>
      <c r="AK207" s="554"/>
      <c r="AL207" s="554"/>
      <c r="AM207" s="554"/>
      <c r="AN207" s="554"/>
      <c r="AO207" s="554"/>
      <c r="AP207" s="554"/>
      <c r="AQ207" s="554"/>
      <c r="AR207" s="554"/>
      <c r="AS207" s="554"/>
      <c r="AT207" s="554"/>
      <c r="AU207" s="554"/>
      <c r="AV207" s="1003"/>
      <c r="AW207" s="554"/>
      <c r="AX207" s="554"/>
      <c r="AY207" s="554"/>
      <c r="AZ207" s="554"/>
      <c r="BA207" s="1143"/>
      <c r="BB207" s="554"/>
      <c r="BC207" s="554"/>
      <c r="BD207" s="554"/>
      <c r="BE207" s="554"/>
      <c r="BF207" s="554"/>
      <c r="BG207" s="554"/>
      <c r="BH207" s="554"/>
      <c r="BI207" s="554"/>
      <c r="BJ207" s="554"/>
      <c r="BK207" s="554"/>
      <c r="BL207" s="554"/>
      <c r="BM207" s="554"/>
      <c r="BN207" s="554"/>
      <c r="BO207" s="554"/>
      <c r="BP207" s="554"/>
      <c r="BQ207" s="554"/>
      <c r="BR207" s="554"/>
      <c r="BS207" s="554"/>
      <c r="BT207" s="554"/>
      <c r="BU207" s="554"/>
    </row>
    <row r="208" spans="1:88" s="561" customFormat="1" ht="37.200000000000003" customHeight="1" x14ac:dyDescent="0.4">
      <c r="A208" s="556"/>
      <c r="B208" s="557"/>
      <c r="C208" s="558"/>
      <c r="D208" s="559"/>
      <c r="E208" s="540"/>
      <c r="F208" s="540"/>
      <c r="G208" s="540"/>
      <c r="H208" s="543"/>
      <c r="I208" s="560"/>
      <c r="J208" s="543"/>
      <c r="K208" s="560"/>
      <c r="L208" s="543"/>
      <c r="M208" s="560"/>
      <c r="N208" s="543"/>
      <c r="O208" s="560"/>
      <c r="P208" s="543"/>
      <c r="Q208" s="560"/>
      <c r="R208" s="543"/>
      <c r="S208" s="560"/>
      <c r="T208" s="543"/>
      <c r="U208" s="560"/>
      <c r="V208" s="543"/>
      <c r="W208" s="560"/>
      <c r="X208" s="543"/>
      <c r="Y208" s="543"/>
      <c r="Z208" s="543"/>
      <c r="AA208" s="543"/>
      <c r="AB208" s="543"/>
      <c r="AC208" s="543"/>
      <c r="AD208" s="543"/>
      <c r="AE208" s="543"/>
      <c r="AF208" s="543"/>
      <c r="AG208" s="543"/>
      <c r="AH208" s="543"/>
      <c r="AI208" s="543"/>
      <c r="AJ208" s="543"/>
      <c r="AK208" s="543"/>
      <c r="AL208" s="543"/>
      <c r="AM208" s="543"/>
      <c r="AN208" s="543"/>
      <c r="AO208" s="543"/>
      <c r="AP208" s="543"/>
      <c r="AQ208" s="543"/>
      <c r="AR208" s="543"/>
      <c r="AS208" s="543"/>
      <c r="AT208" s="543"/>
      <c r="AU208" s="543"/>
      <c r="AV208" s="976"/>
      <c r="AW208" s="543"/>
      <c r="AX208" s="543"/>
      <c r="AY208" s="543"/>
      <c r="AZ208" s="543"/>
      <c r="BA208" s="976"/>
      <c r="BB208" s="543"/>
      <c r="BC208" s="543"/>
      <c r="BD208" s="543"/>
      <c r="BE208" s="543"/>
      <c r="BF208" s="543"/>
      <c r="BG208" s="543"/>
      <c r="BH208" s="543"/>
      <c r="BI208" s="543"/>
      <c r="BJ208" s="543"/>
      <c r="BK208" s="543"/>
      <c r="BL208" s="543"/>
      <c r="BM208" s="543"/>
      <c r="BN208" s="543"/>
      <c r="BO208" s="543"/>
      <c r="BP208" s="543"/>
      <c r="BQ208" s="543"/>
      <c r="BR208" s="543"/>
      <c r="BS208" s="543"/>
      <c r="BT208" s="543"/>
      <c r="BU208" s="543"/>
      <c r="BV208" s="539"/>
      <c r="BW208" s="539"/>
      <c r="BX208" s="539"/>
      <c r="BY208" s="539"/>
      <c r="BZ208" s="539"/>
      <c r="CA208" s="539"/>
      <c r="CB208" s="539"/>
      <c r="CC208" s="539"/>
      <c r="CD208" s="539"/>
      <c r="CE208" s="539"/>
      <c r="CF208" s="539"/>
      <c r="CG208" s="539"/>
      <c r="CH208" s="539"/>
      <c r="CI208" s="539"/>
      <c r="CJ208" s="539"/>
    </row>
    <row r="209" spans="1:88" s="103" customFormat="1" x14ac:dyDescent="0.4">
      <c r="A209" s="119"/>
      <c r="B209" s="120"/>
      <c r="C209" s="4"/>
      <c r="D209" s="605" t="str">
        <f>$D$4</f>
        <v>Söguleg losun</v>
      </c>
      <c r="E209" s="5" t="s">
        <v>360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2"/>
      <c r="AQ209" s="122"/>
      <c r="AR209" s="123"/>
      <c r="AS209" s="123"/>
      <c r="AT209" s="123"/>
      <c r="AU209" s="123"/>
      <c r="AV209" s="892"/>
      <c r="AW209" s="123"/>
      <c r="AX209" s="123"/>
      <c r="AY209" s="123"/>
      <c r="AZ209" s="123"/>
      <c r="BA209" s="892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</row>
    <row r="210" spans="1:88" s="103" customFormat="1" ht="21.6" customHeight="1" x14ac:dyDescent="0.4">
      <c r="A210" s="47" t="s">
        <v>87</v>
      </c>
      <c r="B210" s="47" t="s">
        <v>337</v>
      </c>
      <c r="C210" s="4" t="s">
        <v>45</v>
      </c>
      <c r="D210" s="125" t="s">
        <v>124</v>
      </c>
      <c r="E210" s="125" t="s">
        <v>246</v>
      </c>
      <c r="F210" s="124"/>
      <c r="G210" s="15" t="str">
        <f t="shared" ref="G210:G215" si="58">$G$5</f>
        <v>Þús. tonn CO₂-íg. | kt CO₂e</v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4">
        <v>852.8829310927872</v>
      </c>
      <c r="X210" s="14">
        <v>1273.7572023640969</v>
      </c>
      <c r="Y210" s="14">
        <v>1414.5983388630543</v>
      </c>
      <c r="Z210" s="14">
        <v>1931.1151277677466</v>
      </c>
      <c r="AA210" s="14">
        <v>1764.1449942061063</v>
      </c>
      <c r="AB210" s="14">
        <v>1783.4334517036384</v>
      </c>
      <c r="AC210" s="14">
        <v>1680.8912393315998</v>
      </c>
      <c r="AD210" s="14">
        <v>1754.8609910767771</v>
      </c>
      <c r="AE210" s="14">
        <v>1771.0008677179781</v>
      </c>
      <c r="AF210" s="14">
        <v>1744.9715736278213</v>
      </c>
      <c r="AG210" s="14">
        <v>1801.5981907139037</v>
      </c>
      <c r="AH210" s="14">
        <v>1771.6683497563386</v>
      </c>
      <c r="AI210" s="14">
        <v>1824.7934949065466</v>
      </c>
      <c r="AJ210" s="14">
        <v>1846.9543490538742</v>
      </c>
      <c r="AK210" s="14">
        <v>1788.0088506002819</v>
      </c>
      <c r="AL210" s="14">
        <v>1752.0332140392577</v>
      </c>
      <c r="AM210" s="14">
        <v>1828.02</v>
      </c>
      <c r="AN210" s="14">
        <v>1875.076</v>
      </c>
      <c r="AO210" s="14">
        <v>1812.53</v>
      </c>
      <c r="AP210" s="14">
        <v>1889.154</v>
      </c>
      <c r="AQ210" s="17"/>
      <c r="AR210" s="17"/>
      <c r="AS210" s="17"/>
      <c r="AT210" s="17"/>
      <c r="AU210" s="17"/>
      <c r="AV210" s="978"/>
      <c r="AW210" s="17"/>
      <c r="AX210" s="17"/>
      <c r="AY210" s="17"/>
      <c r="AZ210" s="17"/>
      <c r="BA210" s="1132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</row>
    <row r="211" spans="1:88" s="103" customFormat="1" ht="21.6" customHeight="1" x14ac:dyDescent="0.4">
      <c r="A211" s="47" t="s">
        <v>88</v>
      </c>
      <c r="B211" s="47" t="s">
        <v>338</v>
      </c>
      <c r="C211" s="4" t="s">
        <v>45</v>
      </c>
      <c r="D211" s="125" t="s">
        <v>236</v>
      </c>
      <c r="E211" s="125" t="s">
        <v>120</v>
      </c>
      <c r="F211" s="14" t="s">
        <v>128</v>
      </c>
      <c r="G211" s="15" t="str">
        <f t="shared" si="58"/>
        <v>Þús. tonn CO₂-íg. | kt CO₂e</v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4">
        <v>26.007138153333333</v>
      </c>
      <c r="X211" s="14">
        <v>28.138312839999998</v>
      </c>
      <c r="Y211" s="14">
        <v>22.051151063333332</v>
      </c>
      <c r="Z211" s="14">
        <v>26.235003593333332</v>
      </c>
      <c r="AA211" s="14">
        <v>21.786911006666664</v>
      </c>
      <c r="AB211" s="14">
        <v>21.137412779999998</v>
      </c>
      <c r="AC211" s="14">
        <v>20.279152960000001</v>
      </c>
      <c r="AD211" s="14">
        <v>20.86468747</v>
      </c>
      <c r="AE211" s="14">
        <v>19.615938723333336</v>
      </c>
      <c r="AF211" s="14">
        <v>19.549418533333334</v>
      </c>
      <c r="AG211" s="14">
        <v>20.441658636666666</v>
      </c>
      <c r="AH211" s="14">
        <v>22.574404196666666</v>
      </c>
      <c r="AI211" s="14">
        <v>22.95845761</v>
      </c>
      <c r="AJ211" s="14">
        <v>24.583191306666667</v>
      </c>
      <c r="AK211" s="14">
        <v>27.755915457878668</v>
      </c>
      <c r="AL211" s="14">
        <v>13.1457037426</v>
      </c>
      <c r="AM211" s="14">
        <v>20.735413380000001</v>
      </c>
      <c r="AN211" s="14">
        <v>24.085325513333334</v>
      </c>
      <c r="AO211" s="14">
        <v>22.340912733333333</v>
      </c>
      <c r="AP211" s="14">
        <v>20.344146606666669</v>
      </c>
      <c r="AQ211" s="17"/>
      <c r="AR211" s="17"/>
      <c r="AS211" s="17"/>
      <c r="AT211" s="17"/>
      <c r="AU211" s="17"/>
      <c r="AV211" s="978"/>
      <c r="AW211" s="17"/>
      <c r="AX211" s="17"/>
      <c r="AY211" s="17"/>
      <c r="AZ211" s="17"/>
      <c r="BA211" s="1132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</row>
    <row r="212" spans="1:88" s="103" customFormat="1" ht="21.6" customHeight="1" x14ac:dyDescent="0.4">
      <c r="A212" s="47" t="s">
        <v>108</v>
      </c>
      <c r="B212" s="47" t="s">
        <v>335</v>
      </c>
      <c r="C212" s="4" t="s">
        <v>45</v>
      </c>
      <c r="D212" s="125" t="s">
        <v>125</v>
      </c>
      <c r="E212" s="14" t="s">
        <v>126</v>
      </c>
      <c r="F212" s="124"/>
      <c r="G212" s="15" t="str">
        <f t="shared" si="58"/>
        <v>Þús. tonn CO₂-íg. | kt CO₂e</v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4">
        <v>3220.2718123627242</v>
      </c>
      <c r="X212" s="14">
        <v>3356.1555692436041</v>
      </c>
      <c r="Y212" s="14">
        <v>3528.5437860388224</v>
      </c>
      <c r="Z212" s="14">
        <v>3388.5249090412976</v>
      </c>
      <c r="AA212" s="14">
        <v>3254.4479591854424</v>
      </c>
      <c r="AB212" s="14">
        <v>3139.1704679084478</v>
      </c>
      <c r="AC212" s="14">
        <v>3029.5122005057137</v>
      </c>
      <c r="AD212" s="14">
        <v>2949.46371237119</v>
      </c>
      <c r="AE212" s="14">
        <v>2938.1340536281186</v>
      </c>
      <c r="AF212" s="14">
        <v>2985.5415273791432</v>
      </c>
      <c r="AG212" s="14">
        <v>2998.3862349422639</v>
      </c>
      <c r="AH212" s="14">
        <v>2984.1790957548146</v>
      </c>
      <c r="AI212" s="14">
        <v>3013.4163693499709</v>
      </c>
      <c r="AJ212" s="14">
        <v>3053.8264109312295</v>
      </c>
      <c r="AK212" s="14">
        <v>2969.484821446541</v>
      </c>
      <c r="AL212" s="14">
        <v>2814.0368990992233</v>
      </c>
      <c r="AM212" s="14">
        <v>2869.2599845523096</v>
      </c>
      <c r="AN212" s="14">
        <v>2876.9015034267459</v>
      </c>
      <c r="AO212" s="14">
        <v>2809.1429125135783</v>
      </c>
      <c r="AP212" s="14">
        <v>2869.5453175510966</v>
      </c>
      <c r="AQ212" s="17"/>
      <c r="AR212" s="17"/>
      <c r="AS212" s="17"/>
      <c r="AT212" s="17"/>
      <c r="AU212" s="17"/>
      <c r="AV212" s="978"/>
      <c r="AW212" s="17"/>
      <c r="AX212" s="17"/>
      <c r="AY212" s="17"/>
      <c r="AZ212" s="17"/>
      <c r="BA212" s="1132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</row>
    <row r="213" spans="1:88" s="103" customFormat="1" ht="21.6" customHeight="1" x14ac:dyDescent="0.35">
      <c r="A213" s="47" t="s">
        <v>42</v>
      </c>
      <c r="B213" s="47" t="s">
        <v>339</v>
      </c>
      <c r="C213" s="4" t="s">
        <v>45</v>
      </c>
      <c r="D213" s="14" t="s">
        <v>226</v>
      </c>
      <c r="E213" s="16" t="str">
        <f>$E$8</f>
        <v>Land use, Land-Use Change and Forestry</v>
      </c>
      <c r="F213" s="14" t="s">
        <v>127</v>
      </c>
      <c r="G213" s="15" t="str">
        <f t="shared" si="58"/>
        <v>Þús. tonn CO₂-íg. | kt CO₂e</v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4">
        <v>6649.0651614089793</v>
      </c>
      <c r="X213" s="14">
        <v>6701.8993151523891</v>
      </c>
      <c r="Y213" s="14">
        <v>6608.2128435150253</v>
      </c>
      <c r="Z213" s="14">
        <v>6653.3721634665408</v>
      </c>
      <c r="AA213" s="14">
        <v>6614.9226945775981</v>
      </c>
      <c r="AB213" s="14">
        <v>6555.7447263435361</v>
      </c>
      <c r="AC213" s="14">
        <v>6499.8654925610545</v>
      </c>
      <c r="AD213" s="14">
        <v>6472.5162741135027</v>
      </c>
      <c r="AE213" s="14">
        <v>6438.3935936847574</v>
      </c>
      <c r="AF213" s="14">
        <v>6399.3362065434758</v>
      </c>
      <c r="AG213" s="14">
        <v>6357.262926227706</v>
      </c>
      <c r="AH213" s="14">
        <v>6304.5506896087963</v>
      </c>
      <c r="AI213" s="14">
        <v>6242.2890424568277</v>
      </c>
      <c r="AJ213" s="14">
        <v>6185.5200768583882</v>
      </c>
      <c r="AK213" s="14">
        <v>6163.9282828915193</v>
      </c>
      <c r="AL213" s="14">
        <v>6154.2887892621393</v>
      </c>
      <c r="AM213" s="14">
        <v>6134.8460844579959</v>
      </c>
      <c r="AN213" s="14">
        <v>6130.5054274405193</v>
      </c>
      <c r="AO213" s="14">
        <v>6162.5485425183797</v>
      </c>
      <c r="AP213" s="14">
        <v>6215.9199783937211</v>
      </c>
      <c r="AQ213" s="17"/>
      <c r="AR213" s="17"/>
      <c r="AS213" s="17"/>
      <c r="AT213" s="17"/>
      <c r="AU213" s="17"/>
      <c r="AV213" s="978"/>
      <c r="AW213" s="17"/>
      <c r="AX213" s="17"/>
      <c r="AY213" s="17"/>
      <c r="AZ213" s="17"/>
      <c r="BA213" s="1132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</row>
    <row r="214" spans="1:88" s="103" customFormat="1" ht="21.6" customHeight="1" x14ac:dyDescent="0.4">
      <c r="A214" s="47" t="s">
        <v>44</v>
      </c>
      <c r="B214" s="47" t="s">
        <v>340</v>
      </c>
      <c r="C214" s="4" t="s">
        <v>45</v>
      </c>
      <c r="D214" s="21" t="s">
        <v>201</v>
      </c>
      <c r="E214" s="21"/>
      <c r="F214" s="126"/>
      <c r="G214" s="22" t="str">
        <f t="shared" si="58"/>
        <v>Þús. tonn CO₂-íg. | kt CO₂e</v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21">
        <f>SUM(W210:W213)</f>
        <v>10748.227043017825</v>
      </c>
      <c r="X214" s="21">
        <f t="shared" ref="X214:AO214" si="59">SUM(X210:X213)</f>
        <v>11359.950399600089</v>
      </c>
      <c r="Y214" s="21">
        <f t="shared" si="59"/>
        <v>11573.406119480234</v>
      </c>
      <c r="Z214" s="21">
        <f t="shared" si="59"/>
        <v>11999.247203868919</v>
      </c>
      <c r="AA214" s="21">
        <f t="shared" si="59"/>
        <v>11655.302558975814</v>
      </c>
      <c r="AB214" s="21">
        <f t="shared" si="59"/>
        <v>11499.486058735623</v>
      </c>
      <c r="AC214" s="21">
        <f t="shared" si="59"/>
        <v>11230.548085358369</v>
      </c>
      <c r="AD214" s="21">
        <f t="shared" si="59"/>
        <v>11197.70566503147</v>
      </c>
      <c r="AE214" s="21">
        <f t="shared" si="59"/>
        <v>11167.144453754187</v>
      </c>
      <c r="AF214" s="21">
        <f t="shared" si="59"/>
        <v>11149.398726083775</v>
      </c>
      <c r="AG214" s="21">
        <f t="shared" si="59"/>
        <v>11177.68901052054</v>
      </c>
      <c r="AH214" s="21">
        <f t="shared" si="59"/>
        <v>11082.972539316615</v>
      </c>
      <c r="AI214" s="21">
        <f t="shared" si="59"/>
        <v>11103.457364323345</v>
      </c>
      <c r="AJ214" s="21">
        <f t="shared" si="59"/>
        <v>11110.884028150158</v>
      </c>
      <c r="AK214" s="21">
        <f t="shared" si="59"/>
        <v>10949.177870396221</v>
      </c>
      <c r="AL214" s="21">
        <f t="shared" si="59"/>
        <v>10733.50460614322</v>
      </c>
      <c r="AM214" s="21">
        <f t="shared" si="59"/>
        <v>10852.861482390304</v>
      </c>
      <c r="AN214" s="21">
        <f t="shared" si="59"/>
        <v>10906.568256380599</v>
      </c>
      <c r="AO214" s="21">
        <f t="shared" si="59"/>
        <v>10806.562367765291</v>
      </c>
      <c r="AP214" s="21">
        <f>SUM(AP210:AP213)</f>
        <v>10994.963442551485</v>
      </c>
      <c r="AQ214" s="17"/>
      <c r="AR214" s="17"/>
      <c r="AS214" s="17"/>
      <c r="AT214" s="17"/>
      <c r="AU214" s="17"/>
      <c r="AV214" s="978"/>
      <c r="AW214" s="17"/>
      <c r="AX214" s="17"/>
      <c r="AY214" s="17"/>
      <c r="AZ214" s="17"/>
      <c r="BA214" s="1132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</row>
    <row r="215" spans="1:88" s="103" customFormat="1" ht="21.6" customHeight="1" x14ac:dyDescent="0.4">
      <c r="A215" s="47" t="s">
        <v>46</v>
      </c>
      <c r="B215" s="47" t="s">
        <v>345</v>
      </c>
      <c r="C215" s="4" t="s">
        <v>45</v>
      </c>
      <c r="D215" s="21" t="s">
        <v>202</v>
      </c>
      <c r="E215" s="21"/>
      <c r="F215" s="126"/>
      <c r="G215" s="22" t="str">
        <f t="shared" si="58"/>
        <v>Þús. tonn CO₂-íg. | kt CO₂e</v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21">
        <v>4099.1618816088449</v>
      </c>
      <c r="X215" s="21">
        <v>4658.0510844477012</v>
      </c>
      <c r="Y215" s="21">
        <v>4965.19327596521</v>
      </c>
      <c r="Z215" s="21">
        <v>5345.8750404023776</v>
      </c>
      <c r="AA215" s="21">
        <v>5040.3798643982154</v>
      </c>
      <c r="AB215" s="21">
        <v>4943.7413323920864</v>
      </c>
      <c r="AC215" s="21">
        <v>4730.6825927973132</v>
      </c>
      <c r="AD215" s="21">
        <v>4725.1893909179671</v>
      </c>
      <c r="AE215" s="21">
        <v>4728.75086006943</v>
      </c>
      <c r="AF215" s="21">
        <v>4750.0625195402981</v>
      </c>
      <c r="AG215" s="21">
        <v>4820.4260842928343</v>
      </c>
      <c r="AH215" s="21">
        <v>4778.42184970782</v>
      </c>
      <c r="AI215" s="21">
        <v>4861.1683218665175</v>
      </c>
      <c r="AJ215" s="21">
        <v>4925.3639512917707</v>
      </c>
      <c r="AK215" s="21">
        <v>4785.2495875047016</v>
      </c>
      <c r="AL215" s="21">
        <v>4579.2158168810811</v>
      </c>
      <c r="AM215" s="21">
        <v>4718.0153979323095</v>
      </c>
      <c r="AN215" s="21">
        <v>4776.0628289400793</v>
      </c>
      <c r="AO215" s="21">
        <v>4644.0138252469114</v>
      </c>
      <c r="AP215" s="21">
        <v>4779.0434641577631</v>
      </c>
      <c r="AQ215" s="17"/>
      <c r="AR215" s="17"/>
      <c r="AS215" s="17"/>
      <c r="AT215" s="17"/>
      <c r="AU215" s="17"/>
      <c r="AV215" s="978"/>
      <c r="AW215" s="17"/>
      <c r="AX215" s="17"/>
      <c r="AY215" s="17"/>
      <c r="AZ215" s="17"/>
      <c r="BA215" s="1132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</row>
    <row r="216" spans="1:88" s="103" customFormat="1" ht="37.200000000000003" customHeight="1" x14ac:dyDescent="0.4">
      <c r="A216" s="119"/>
      <c r="B216" s="120"/>
      <c r="C216" s="4"/>
      <c r="D216" s="890" t="str">
        <f>$D$12</f>
        <v>Sviðsmynd byggð á aðgerðum stjórvalda</v>
      </c>
      <c r="E216" s="890" t="str">
        <f>$E$12</f>
        <v>Government policy-based scenario</v>
      </c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2"/>
      <c r="AQ216" s="122"/>
      <c r="AR216" s="123"/>
      <c r="AS216" s="123"/>
      <c r="AT216" s="123"/>
      <c r="AU216" s="123"/>
      <c r="AV216" s="1004"/>
      <c r="AW216" s="123"/>
      <c r="AX216" s="123"/>
      <c r="AY216" s="123"/>
      <c r="AZ216" s="123"/>
      <c r="BA216" s="892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123"/>
      <c r="BL216" s="123"/>
      <c r="BM216" s="123"/>
      <c r="BN216" s="123"/>
      <c r="BO216" s="123"/>
      <c r="BP216" s="123"/>
      <c r="BQ216" s="123"/>
      <c r="BR216" s="123"/>
      <c r="BS216" s="123"/>
      <c r="BT216" s="123"/>
      <c r="BU216" s="123"/>
    </row>
    <row r="217" spans="1:88" s="103" customFormat="1" ht="21.6" customHeight="1" x14ac:dyDescent="0.4">
      <c r="A217" s="104" t="s">
        <v>87</v>
      </c>
      <c r="B217" s="104" t="s">
        <v>341</v>
      </c>
      <c r="C217" s="4" t="s">
        <v>45</v>
      </c>
      <c r="D217" s="125" t="s">
        <v>124</v>
      </c>
      <c r="E217" s="125" t="s">
        <v>246</v>
      </c>
      <c r="F217" s="124"/>
      <c r="G217" s="15" t="str">
        <f t="shared" ref="G217:G222" si="60">$G$5</f>
        <v>Þús. tonn CO₂-íg. | kt CO₂e</v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124"/>
      <c r="AP217" s="1089">
        <f t="shared" ref="AP217:AP222" si="61">AP210</f>
        <v>1889.154</v>
      </c>
      <c r="AQ217" s="14">
        <v>1752.1315874534657</v>
      </c>
      <c r="AR217" s="14">
        <v>1665.8297357531455</v>
      </c>
      <c r="AS217" s="14">
        <v>1933.3081193455198</v>
      </c>
      <c r="AT217" s="14">
        <v>1936.1679058503478</v>
      </c>
      <c r="AU217" s="14">
        <v>1935.6207983472038</v>
      </c>
      <c r="AV217" s="1031">
        <v>1935.913509242476</v>
      </c>
      <c r="AW217" s="14">
        <v>1936.0452186711248</v>
      </c>
      <c r="AX217" s="14">
        <v>1937.0421569754367</v>
      </c>
      <c r="AY217" s="14">
        <v>1936.2697097990658</v>
      </c>
      <c r="AZ217" s="14">
        <v>1936.3641770888514</v>
      </c>
      <c r="BA217" s="1031">
        <v>1936.275787439419</v>
      </c>
      <c r="BB217" s="14">
        <v>1941.2875007660853</v>
      </c>
      <c r="BC217" s="14">
        <v>1940.294072675375</v>
      </c>
      <c r="BD217" s="14">
        <v>1940.1805959781211</v>
      </c>
      <c r="BE217" s="14">
        <v>1940.0576762401179</v>
      </c>
      <c r="BF217" s="14">
        <v>1940.8141113489153</v>
      </c>
      <c r="BG217" s="14">
        <v>1939.7996722197888</v>
      </c>
      <c r="BH217" s="14">
        <v>1939.6578352890476</v>
      </c>
      <c r="BI217" s="14">
        <v>1939.5074670406391</v>
      </c>
      <c r="BJ217" s="14">
        <v>1940.2359532646958</v>
      </c>
      <c r="BK217" s="14">
        <v>1939.1788497290283</v>
      </c>
      <c r="BL217" s="14">
        <v>1938.9987648402191</v>
      </c>
      <c r="BM217" s="14">
        <v>1938.8053258109928</v>
      </c>
      <c r="BN217" s="14">
        <v>1939.4891604848594</v>
      </c>
      <c r="BO217" s="14">
        <v>1938.3874217046284</v>
      </c>
      <c r="BP217" s="14">
        <v>1938.1582463312184</v>
      </c>
      <c r="BQ217" s="14">
        <v>1937.9209154141943</v>
      </c>
      <c r="BR217" s="14">
        <v>1938.5577813470488</v>
      </c>
      <c r="BS217" s="14">
        <v>1937.4120633938719</v>
      </c>
      <c r="BT217" s="14">
        <v>1937.140193430615</v>
      </c>
      <c r="BU217" s="14">
        <v>1936.8594021568017</v>
      </c>
    </row>
    <row r="218" spans="1:88" s="103" customFormat="1" ht="21.6" customHeight="1" x14ac:dyDescent="0.4">
      <c r="A218" s="99" t="s">
        <v>88</v>
      </c>
      <c r="B218" s="104" t="s">
        <v>342</v>
      </c>
      <c r="C218" s="4" t="s">
        <v>45</v>
      </c>
      <c r="D218" s="125" t="s">
        <v>236</v>
      </c>
      <c r="E218" s="125" t="s">
        <v>120</v>
      </c>
      <c r="F218" s="14" t="s">
        <v>128</v>
      </c>
      <c r="G218" s="15" t="str">
        <f t="shared" si="60"/>
        <v>Þús. tonn CO₂-íg. | kt CO₂e</v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124"/>
      <c r="AP218" s="1089">
        <f t="shared" si="61"/>
        <v>20.344146606666669</v>
      </c>
      <c r="AQ218" s="14">
        <v>24.788832825783107</v>
      </c>
      <c r="AR218" s="14">
        <v>24.99480198036547</v>
      </c>
      <c r="AS218" s="14">
        <v>24.820712115831906</v>
      </c>
      <c r="AT218" s="14">
        <v>24.587725144968317</v>
      </c>
      <c r="AU218" s="14">
        <v>24.287379791675022</v>
      </c>
      <c r="AV218" s="1031">
        <v>23.905755349277957</v>
      </c>
      <c r="AW218" s="14">
        <v>23.879801607476672</v>
      </c>
      <c r="AX218" s="14">
        <v>23.731020864637031</v>
      </c>
      <c r="AY218" s="14">
        <v>23.41633074860485</v>
      </c>
      <c r="AZ218" s="14">
        <v>22.888163506489455</v>
      </c>
      <c r="BA218" s="1031">
        <v>22.086990876987812</v>
      </c>
      <c r="BB218" s="14">
        <v>20.954118580264652</v>
      </c>
      <c r="BC218" s="14">
        <v>19.443980493183819</v>
      </c>
      <c r="BD218" s="14">
        <v>17.553811251551185</v>
      </c>
      <c r="BE218" s="14">
        <v>15.344575625913437</v>
      </c>
      <c r="BF218" s="14">
        <v>12.938977001804195</v>
      </c>
      <c r="BG218" s="14">
        <v>10.520813282121209</v>
      </c>
      <c r="BH218" s="14">
        <v>8.255198636110519</v>
      </c>
      <c r="BI218" s="161">
        <v>6.2714383055841729</v>
      </c>
      <c r="BJ218" s="161">
        <v>4.6359687281188879</v>
      </c>
      <c r="BK218" s="161">
        <v>3.352256632534345</v>
      </c>
      <c r="BL218" s="161">
        <v>2.3832668134958594</v>
      </c>
      <c r="BM218" s="161">
        <v>1.6727793080809625</v>
      </c>
      <c r="BN218" s="161">
        <v>1.1624125789295969</v>
      </c>
      <c r="BO218" s="161">
        <v>0.80237032020395838</v>
      </c>
      <c r="BP218" s="314">
        <v>0.55114040409451115</v>
      </c>
      <c r="BQ218" s="314">
        <v>0.37750390688915691</v>
      </c>
      <c r="BR218" s="314">
        <v>0.25788834895794782</v>
      </c>
      <c r="BS218" s="314">
        <v>0.17584974712126192</v>
      </c>
      <c r="BT218" s="314">
        <v>0.11974884808860582</v>
      </c>
      <c r="BU218" s="314">
        <v>8.1432143524250433E-2</v>
      </c>
    </row>
    <row r="219" spans="1:88" s="103" customFormat="1" ht="21.6" customHeight="1" x14ac:dyDescent="0.4">
      <c r="A219" s="99" t="s">
        <v>108</v>
      </c>
      <c r="B219" s="104" t="s">
        <v>333</v>
      </c>
      <c r="C219" s="4" t="s">
        <v>45</v>
      </c>
      <c r="D219" s="125" t="s">
        <v>125</v>
      </c>
      <c r="E219" s="14" t="s">
        <v>126</v>
      </c>
      <c r="F219" s="124"/>
      <c r="G219" s="15" t="str">
        <f t="shared" si="60"/>
        <v>Þús. tonn CO₂-íg. | kt CO₂e</v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124"/>
      <c r="AP219" s="1089">
        <f t="shared" si="61"/>
        <v>2869.5453175510966</v>
      </c>
      <c r="AQ219" s="14">
        <v>2696.5993549568457</v>
      </c>
      <c r="AR219" s="14">
        <v>2594.9555293950111</v>
      </c>
      <c r="AS219" s="14">
        <v>2519.742558193318</v>
      </c>
      <c r="AT219" s="14">
        <v>2410.459840255754</v>
      </c>
      <c r="AU219" s="14">
        <v>2317.8678664166873</v>
      </c>
      <c r="AV219" s="1031">
        <v>2231.5441599097649</v>
      </c>
      <c r="AW219" s="14">
        <v>2168.362886678422</v>
      </c>
      <c r="AX219" s="14">
        <v>2118.5962459905304</v>
      </c>
      <c r="AY219" s="14">
        <v>2076.6830403168415</v>
      </c>
      <c r="AZ219" s="14">
        <v>2015.606533231002</v>
      </c>
      <c r="BA219" s="1031">
        <v>1947.7255206832708</v>
      </c>
      <c r="BB219" s="14">
        <v>1889.7887041129213</v>
      </c>
      <c r="BC219" s="14">
        <v>1831.8673745745175</v>
      </c>
      <c r="BD219" s="14">
        <v>1774.247819635219</v>
      </c>
      <c r="BE219" s="14">
        <v>1717.1903104810249</v>
      </c>
      <c r="BF219" s="14">
        <v>1660.0009226056438</v>
      </c>
      <c r="BG219" s="14">
        <v>1604.1840376115481</v>
      </c>
      <c r="BH219" s="14">
        <v>1547.8807101749433</v>
      </c>
      <c r="BI219" s="14">
        <v>1492.4568951800773</v>
      </c>
      <c r="BJ219" s="14">
        <v>1437.476592740185</v>
      </c>
      <c r="BK219" s="14">
        <v>1382.5443130704798</v>
      </c>
      <c r="BL219" s="14">
        <v>1334.9720977161805</v>
      </c>
      <c r="BM219" s="14">
        <v>1287.9873852579087</v>
      </c>
      <c r="BN219" s="14">
        <v>1240.1842306273527</v>
      </c>
      <c r="BO219" s="14">
        <v>1194.63149806963</v>
      </c>
      <c r="BP219" s="14">
        <v>1153.9910830960462</v>
      </c>
      <c r="BQ219" s="14">
        <v>1121.6277814967264</v>
      </c>
      <c r="BR219" s="14">
        <v>1097.0499854487475</v>
      </c>
      <c r="BS219" s="14">
        <v>1072.3051687186273</v>
      </c>
      <c r="BT219" s="14">
        <v>1049.8555133556295</v>
      </c>
      <c r="BU219" s="14">
        <v>1032.6164158812735</v>
      </c>
    </row>
    <row r="220" spans="1:88" s="103" customFormat="1" ht="21.6" customHeight="1" x14ac:dyDescent="0.4">
      <c r="A220" s="104" t="s">
        <v>42</v>
      </c>
      <c r="B220" s="104" t="s">
        <v>343</v>
      </c>
      <c r="C220" s="4" t="s">
        <v>45</v>
      </c>
      <c r="D220" s="14" t="s">
        <v>226</v>
      </c>
      <c r="E220" s="14" t="str">
        <f>$E$8</f>
        <v>Land use, Land-Use Change and Forestry</v>
      </c>
      <c r="F220" s="14" t="s">
        <v>127</v>
      </c>
      <c r="G220" s="15" t="str">
        <f t="shared" si="60"/>
        <v>Þús. tonn CO₂-íg. | kt CO₂e</v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124"/>
      <c r="AP220" s="1089">
        <f t="shared" si="61"/>
        <v>6215.9199783937211</v>
      </c>
      <c r="AQ220" s="40">
        <v>6071.680925830653</v>
      </c>
      <c r="AR220" s="40">
        <v>5951.6354274915639</v>
      </c>
      <c r="AS220" s="40">
        <v>5834.1816960368697</v>
      </c>
      <c r="AT220" s="40">
        <v>5721.0311999379155</v>
      </c>
      <c r="AU220" s="40">
        <v>5612.3203264955791</v>
      </c>
      <c r="AV220" s="1022">
        <v>5502.5949883521325</v>
      </c>
      <c r="AW220" s="40">
        <v>5439.5098603148645</v>
      </c>
      <c r="AX220" s="40">
        <v>5378.0830970511242</v>
      </c>
      <c r="AY220" s="40">
        <v>5314.0296805363905</v>
      </c>
      <c r="AZ220" s="40">
        <v>5257.9040021627834</v>
      </c>
      <c r="BA220" s="1022">
        <v>5212.9620701167541</v>
      </c>
      <c r="BB220" s="40">
        <v>5163.3295723623687</v>
      </c>
      <c r="BC220" s="40">
        <v>5147.8236156040284</v>
      </c>
      <c r="BD220" s="40">
        <v>5099.6177518240111</v>
      </c>
      <c r="BE220" s="40">
        <v>5048.5935392828969</v>
      </c>
      <c r="BF220" s="40">
        <v>4999.6642851497636</v>
      </c>
      <c r="BG220" s="40">
        <v>4939.8419130391894</v>
      </c>
      <c r="BH220" s="40">
        <v>4867.396811414169</v>
      </c>
      <c r="BI220" s="40">
        <v>4797.8138211936666</v>
      </c>
      <c r="BJ220" s="40">
        <v>4719.622904884488</v>
      </c>
      <c r="BK220" s="40">
        <v>4648.4394750312449</v>
      </c>
      <c r="BL220" s="40">
        <v>4564.4831373845163</v>
      </c>
      <c r="BM220" s="40">
        <v>4481.1300562148162</v>
      </c>
      <c r="BN220" s="40">
        <v>4402.0286726445229</v>
      </c>
      <c r="BO220" s="40">
        <v>4321.542782845796</v>
      </c>
      <c r="BP220" s="40">
        <v>4234.0275486538176</v>
      </c>
      <c r="BQ220" s="40">
        <v>4142.4584084493708</v>
      </c>
      <c r="BR220" s="40">
        <v>4059.0252077693131</v>
      </c>
      <c r="BS220" s="40">
        <v>3969.9820873098452</v>
      </c>
      <c r="BT220" s="40">
        <v>3880.4139193447481</v>
      </c>
      <c r="BU220" s="40">
        <v>3796.9221528559151</v>
      </c>
      <c r="BV220" s="340"/>
    </row>
    <row r="221" spans="1:88" s="103" customFormat="1" ht="21.6" customHeight="1" x14ac:dyDescent="0.4">
      <c r="A221" s="3" t="s">
        <v>44</v>
      </c>
      <c r="B221" s="104" t="s">
        <v>344</v>
      </c>
      <c r="C221" s="4" t="s">
        <v>45</v>
      </c>
      <c r="D221" s="21" t="s">
        <v>201</v>
      </c>
      <c r="E221" s="21"/>
      <c r="F221" s="126"/>
      <c r="G221" s="22" t="str">
        <f t="shared" si="60"/>
        <v>Þús. tonn CO₂-íg. | kt CO₂e</v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124"/>
      <c r="AP221" s="1090">
        <f t="shared" si="61"/>
        <v>10994.963442551485</v>
      </c>
      <c r="AQ221" s="21">
        <v>10545.200701066748</v>
      </c>
      <c r="AR221" s="21">
        <v>10237.415494620087</v>
      </c>
      <c r="AS221" s="21">
        <v>10312.053085691539</v>
      </c>
      <c r="AT221" s="21">
        <v>10092.246671188985</v>
      </c>
      <c r="AU221" s="21">
        <v>9890.0963710511442</v>
      </c>
      <c r="AV221" s="997">
        <v>9693.9584128536517</v>
      </c>
      <c r="AW221" s="21">
        <v>9567.797767271888</v>
      </c>
      <c r="AX221" s="21">
        <v>9457.4525208817267</v>
      </c>
      <c r="AY221" s="21">
        <v>9350.398761400902</v>
      </c>
      <c r="AZ221" s="21">
        <v>9232.7628759891268</v>
      </c>
      <c r="BA221" s="997">
        <v>9119.0503691164304</v>
      </c>
      <c r="BB221" s="21">
        <v>9015.3598958216389</v>
      </c>
      <c r="BC221" s="21">
        <v>8939.4290433471051</v>
      </c>
      <c r="BD221" s="21">
        <v>8831.5999786889024</v>
      </c>
      <c r="BE221" s="21">
        <v>8721.1861016299517</v>
      </c>
      <c r="BF221" s="21">
        <v>8613.4182961061269</v>
      </c>
      <c r="BG221" s="21">
        <v>8494.3464361526476</v>
      </c>
      <c r="BH221" s="21">
        <v>8363.1905555142694</v>
      </c>
      <c r="BI221" s="21">
        <v>8236.049621719967</v>
      </c>
      <c r="BJ221" s="21">
        <v>8101.9714196174882</v>
      </c>
      <c r="BK221" s="21">
        <v>7973.5148944632874</v>
      </c>
      <c r="BL221" s="21">
        <v>7840.8372667544118</v>
      </c>
      <c r="BM221" s="21">
        <v>7709.5955465917987</v>
      </c>
      <c r="BN221" s="21">
        <v>7582.8644763356651</v>
      </c>
      <c r="BO221" s="21">
        <v>7455.3640729402587</v>
      </c>
      <c r="BP221" s="21">
        <v>7326.728018485177</v>
      </c>
      <c r="BQ221" s="21">
        <v>7202.3846092671802</v>
      </c>
      <c r="BR221" s="21">
        <v>7094.8908629140669</v>
      </c>
      <c r="BS221" s="21">
        <v>6979.8751691694652</v>
      </c>
      <c r="BT221" s="21">
        <v>6867.5293749790817</v>
      </c>
      <c r="BU221" s="21">
        <v>6766.4794030375151</v>
      </c>
    </row>
    <row r="222" spans="1:88" s="103" customFormat="1" ht="21.6" customHeight="1" x14ac:dyDescent="0.4">
      <c r="A222" s="99" t="s">
        <v>46</v>
      </c>
      <c r="B222" s="104" t="s">
        <v>346</v>
      </c>
      <c r="C222" s="4" t="s">
        <v>45</v>
      </c>
      <c r="D222" s="21" t="s">
        <v>202</v>
      </c>
      <c r="E222" s="21"/>
      <c r="F222" s="126"/>
      <c r="G222" s="22" t="str">
        <f t="shared" si="60"/>
        <v>Þús. tonn CO₂-íg. | kt CO₂e</v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124"/>
      <c r="AP222" s="1090">
        <f t="shared" si="61"/>
        <v>4779.0434641577631</v>
      </c>
      <c r="AQ222" s="21">
        <v>4473.5197752360946</v>
      </c>
      <c r="AR222" s="21">
        <v>4285.7800671285222</v>
      </c>
      <c r="AS222" s="21">
        <v>4477.8713896546697</v>
      </c>
      <c r="AT222" s="21">
        <v>4371.2154712510701</v>
      </c>
      <c r="AU222" s="21">
        <v>4277.7760445555659</v>
      </c>
      <c r="AV222" s="997">
        <v>4191.3634245015191</v>
      </c>
      <c r="AW222" s="21">
        <v>4128.2879069570236</v>
      </c>
      <c r="AX222" s="21">
        <v>4079.3694238306039</v>
      </c>
      <c r="AY222" s="21">
        <v>4036.3690808645124</v>
      </c>
      <c r="AZ222" s="21">
        <v>3974.8588738263429</v>
      </c>
      <c r="BA222" s="997">
        <v>3906.0882989996776</v>
      </c>
      <c r="BB222" s="21">
        <v>3852.0303234592711</v>
      </c>
      <c r="BC222" s="21">
        <v>3791.6054277430762</v>
      </c>
      <c r="BD222" s="21">
        <v>3731.9822268648913</v>
      </c>
      <c r="BE222" s="21">
        <v>3672.5925623470562</v>
      </c>
      <c r="BF222" s="21">
        <v>3613.7540109563633</v>
      </c>
      <c r="BG222" s="21">
        <v>3554.5045231134582</v>
      </c>
      <c r="BH222" s="21">
        <v>3495.7937441001013</v>
      </c>
      <c r="BI222" s="21">
        <v>3438.2358005263004</v>
      </c>
      <c r="BJ222" s="21">
        <v>3382.3485147329998</v>
      </c>
      <c r="BK222" s="21">
        <v>3325.0754194320425</v>
      </c>
      <c r="BL222" s="21">
        <v>3276.3541293698954</v>
      </c>
      <c r="BM222" s="21">
        <v>3228.4654903769824</v>
      </c>
      <c r="BN222" s="21">
        <v>3180.8358036911418</v>
      </c>
      <c r="BO222" s="21">
        <v>3133.8212900944623</v>
      </c>
      <c r="BP222" s="21">
        <v>3092.700469831359</v>
      </c>
      <c r="BQ222" s="21">
        <v>3059.9262008178098</v>
      </c>
      <c r="BR222" s="21">
        <v>3035.8656551447543</v>
      </c>
      <c r="BS222" s="21">
        <v>3009.8930818596205</v>
      </c>
      <c r="BT222" s="21">
        <v>2987.1154556343331</v>
      </c>
      <c r="BU222" s="21">
        <v>2969.5572501815996</v>
      </c>
    </row>
    <row r="223" spans="1:88" s="569" customFormat="1" ht="42.6" customHeight="1" x14ac:dyDescent="0.75">
      <c r="A223" s="567"/>
      <c r="B223" s="562"/>
      <c r="C223" s="568"/>
      <c r="D223" s="562" t="s">
        <v>186</v>
      </c>
      <c r="E223" s="563"/>
      <c r="F223" s="565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64"/>
      <c r="AC223" s="564"/>
      <c r="AD223" s="564"/>
      <c r="AE223" s="564"/>
      <c r="AF223" s="564"/>
      <c r="AG223" s="564"/>
      <c r="AH223" s="564"/>
      <c r="AI223" s="564"/>
      <c r="AJ223" s="564"/>
      <c r="AK223" s="564"/>
      <c r="AL223" s="565"/>
      <c r="AM223" s="565"/>
      <c r="AN223" s="565"/>
      <c r="AO223" s="565"/>
      <c r="AP223" s="565"/>
      <c r="AQ223" s="565"/>
      <c r="AR223" s="565"/>
      <c r="AS223" s="565"/>
      <c r="AT223" s="565"/>
      <c r="AU223" s="565"/>
      <c r="AV223" s="1005"/>
      <c r="AW223" s="565"/>
      <c r="AX223" s="565"/>
      <c r="AY223" s="565"/>
      <c r="AZ223" s="565"/>
      <c r="BA223" s="1144"/>
      <c r="BB223" s="565"/>
      <c r="BC223" s="565"/>
      <c r="BD223" s="565"/>
      <c r="BE223" s="565"/>
      <c r="BF223" s="565"/>
      <c r="BG223" s="565"/>
      <c r="BH223" s="565"/>
      <c r="BI223" s="565"/>
      <c r="BJ223" s="565"/>
      <c r="BK223" s="565"/>
      <c r="BL223" s="565"/>
      <c r="BM223" s="565"/>
      <c r="BN223" s="565"/>
      <c r="BO223" s="565"/>
      <c r="BP223" s="565"/>
      <c r="BQ223" s="565"/>
      <c r="BR223" s="565"/>
      <c r="BS223" s="565"/>
      <c r="BT223" s="565"/>
      <c r="BU223" s="565"/>
    </row>
    <row r="224" spans="1:88" s="575" customFormat="1" ht="37.200000000000003" customHeight="1" x14ac:dyDescent="0.4">
      <c r="A224" s="570"/>
      <c r="B224" s="571"/>
      <c r="C224" s="572"/>
      <c r="D224" s="573" t="s">
        <v>194</v>
      </c>
      <c r="E224" s="571"/>
      <c r="F224" s="571"/>
      <c r="G224" s="571"/>
      <c r="H224" s="571"/>
      <c r="I224" s="571"/>
      <c r="J224" s="571"/>
      <c r="K224" s="571"/>
      <c r="L224" s="571"/>
      <c r="M224" s="571"/>
      <c r="N224" s="571"/>
      <c r="O224" s="571"/>
      <c r="P224" s="571"/>
      <c r="Q224" s="571"/>
      <c r="R224" s="571"/>
      <c r="S224" s="571"/>
      <c r="T224" s="571"/>
      <c r="U224" s="571"/>
      <c r="V224" s="571"/>
      <c r="W224" s="566"/>
      <c r="X224" s="574"/>
      <c r="Y224" s="574"/>
      <c r="Z224" s="574"/>
      <c r="AA224" s="574"/>
      <c r="AB224" s="574"/>
      <c r="AC224" s="574"/>
      <c r="AD224" s="574"/>
      <c r="AE224" s="574"/>
      <c r="AF224" s="574"/>
      <c r="AG224" s="574"/>
      <c r="AH224" s="574"/>
      <c r="AI224" s="574"/>
      <c r="AJ224" s="574"/>
      <c r="AK224" s="574"/>
      <c r="AL224" s="574"/>
      <c r="AM224" s="574"/>
      <c r="AN224" s="574"/>
      <c r="AO224" s="574"/>
      <c r="AP224" s="574"/>
      <c r="AQ224" s="574"/>
      <c r="AR224" s="574"/>
      <c r="AS224" s="574"/>
      <c r="AT224" s="574"/>
      <c r="AU224" s="574"/>
      <c r="AV224" s="1006"/>
      <c r="AW224" s="574"/>
      <c r="AX224" s="574"/>
      <c r="AY224" s="574"/>
      <c r="AZ224" s="574"/>
      <c r="BA224" s="1145"/>
      <c r="BB224" s="574"/>
      <c r="BC224" s="574"/>
      <c r="BD224" s="574"/>
      <c r="BE224" s="574"/>
      <c r="BF224" s="574"/>
      <c r="BG224" s="574"/>
      <c r="BH224" s="574"/>
      <c r="BI224" s="574"/>
      <c r="BJ224" s="574"/>
      <c r="BK224" s="574"/>
      <c r="BL224" s="574"/>
      <c r="BM224" s="574"/>
      <c r="BN224" s="574"/>
      <c r="BO224" s="574"/>
      <c r="BP224" s="574"/>
      <c r="BQ224" s="574"/>
      <c r="BR224" s="574"/>
      <c r="BS224" s="574"/>
      <c r="BT224" s="574"/>
      <c r="BU224" s="574"/>
    </row>
    <row r="225" spans="1:74" s="127" customFormat="1" ht="17.25" customHeight="1" x14ac:dyDescent="0.4">
      <c r="A225" s="99"/>
      <c r="B225" s="100" t="s">
        <v>45</v>
      </c>
      <c r="C225" s="4"/>
      <c r="D225" s="606" t="str">
        <f>$D$4</f>
        <v>Söguleg losun</v>
      </c>
      <c r="E225" s="606" t="s">
        <v>360</v>
      </c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3"/>
      <c r="AO225" s="152"/>
      <c r="AP225" s="153"/>
      <c r="AQ225" s="153"/>
      <c r="AR225" s="153"/>
      <c r="AS225" s="153"/>
      <c r="AT225" s="153"/>
      <c r="AU225" s="153"/>
      <c r="AV225" s="1008"/>
      <c r="AW225" s="153"/>
      <c r="AX225" s="153"/>
      <c r="AY225" s="153"/>
      <c r="AZ225" s="153"/>
      <c r="BA225" s="1146"/>
      <c r="BB225" s="153"/>
      <c r="BC225" s="153"/>
      <c r="BD225" s="153"/>
      <c r="BE225" s="153"/>
      <c r="BF225" s="153"/>
      <c r="BG225" s="153"/>
      <c r="BH225" s="153"/>
      <c r="BI225" s="153"/>
      <c r="BJ225" s="153"/>
      <c r="BK225" s="153"/>
      <c r="BL225" s="153"/>
      <c r="BM225" s="153"/>
      <c r="BN225" s="153"/>
      <c r="BO225" s="153"/>
      <c r="BP225" s="153"/>
      <c r="BQ225" s="153"/>
      <c r="BR225" s="153"/>
      <c r="BS225" s="153"/>
      <c r="BT225" s="153"/>
      <c r="BU225" s="153"/>
    </row>
    <row r="226" spans="1:74" s="332" customFormat="1" ht="19.2" customHeight="1" x14ac:dyDescent="0.45">
      <c r="A226" s="317" t="s">
        <v>48</v>
      </c>
      <c r="B226" s="317" t="str">
        <f>A226</f>
        <v>1.A.3.b Road transportationkt CO2-eq</v>
      </c>
      <c r="C226" s="12" t="s">
        <v>45</v>
      </c>
      <c r="D226" s="14" t="s">
        <v>6</v>
      </c>
      <c r="E226" s="16" t="str">
        <f>$E$46</f>
        <v>Road Transport</v>
      </c>
      <c r="F226" s="52"/>
      <c r="G226" s="15" t="str">
        <f t="shared" ref="G226:G237" si="62">$G$5</f>
        <v>Þús. tonn CO₂-íg. | kt CO₂e</v>
      </c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14">
        <v>772.96720116217978</v>
      </c>
      <c r="X226" s="14">
        <v>882.31132379605481</v>
      </c>
      <c r="Y226" s="14">
        <v>913.83614619722141</v>
      </c>
      <c r="Z226" s="14">
        <v>860.22323028213884</v>
      </c>
      <c r="AA226" s="14">
        <v>861.21528928281407</v>
      </c>
      <c r="AB226" s="14">
        <v>813.89802161205967</v>
      </c>
      <c r="AC226" s="14">
        <v>795.69099258781853</v>
      </c>
      <c r="AD226" s="14">
        <v>790.44455922423981</v>
      </c>
      <c r="AE226" s="14">
        <v>805.1705823155595</v>
      </c>
      <c r="AF226" s="14">
        <v>804.98232350461672</v>
      </c>
      <c r="AG226" s="14">
        <v>828.27095982461969</v>
      </c>
      <c r="AH226" s="14">
        <v>904.74762539415917</v>
      </c>
      <c r="AI226" s="14">
        <v>955.78975219982249</v>
      </c>
      <c r="AJ226" s="14">
        <v>983.0091585136197</v>
      </c>
      <c r="AK226" s="14">
        <v>963.43113685715196</v>
      </c>
      <c r="AL226" s="14">
        <v>836.92654422903922</v>
      </c>
      <c r="AM226" s="14">
        <v>866.31820877820041</v>
      </c>
      <c r="AN226" s="14">
        <v>933.32556342634621</v>
      </c>
      <c r="AO226" s="14">
        <v>928.55777773719262</v>
      </c>
      <c r="AP226" s="14">
        <v>905.50742448156177</v>
      </c>
      <c r="AQ226" s="887"/>
      <c r="AR226" s="17"/>
      <c r="AS226" s="17"/>
      <c r="AT226" s="17"/>
      <c r="AU226" s="17"/>
      <c r="AV226" s="1009"/>
      <c r="AW226" s="17"/>
      <c r="AX226" s="17"/>
      <c r="AY226" s="17"/>
      <c r="AZ226" s="17"/>
      <c r="BA226" s="1132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</row>
    <row r="227" spans="1:74" s="129" customFormat="1" ht="19.2" customHeight="1" x14ac:dyDescent="0.35">
      <c r="A227" s="104" t="s">
        <v>47</v>
      </c>
      <c r="B227" s="317" t="str">
        <f t="shared" ref="B227:B237" si="63">A227</f>
        <v>1.A.4.c.iii Agriculture/Forestry/Fishing - Fishing kt CO2-eq</v>
      </c>
      <c r="C227" s="154" t="s">
        <v>45</v>
      </c>
      <c r="D227" s="14" t="s">
        <v>5</v>
      </c>
      <c r="E227" s="16" t="str">
        <f>$E$45</f>
        <v>Fishing</v>
      </c>
      <c r="F227" s="52"/>
      <c r="G227" s="15" t="str">
        <f t="shared" si="62"/>
        <v>Þús. tonn CO₂-íg. | kt CO₂e</v>
      </c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14">
        <v>742.27579695757936</v>
      </c>
      <c r="X227" s="14">
        <v>676.16624793131371</v>
      </c>
      <c r="Y227" s="14">
        <v>768.90031104164586</v>
      </c>
      <c r="Z227" s="14">
        <v>706.67813037021858</v>
      </c>
      <c r="AA227" s="14">
        <v>762.70393720745039</v>
      </c>
      <c r="AB227" s="14">
        <v>726.56824505484042</v>
      </c>
      <c r="AC227" s="14">
        <v>657.20260984912954</v>
      </c>
      <c r="AD227" s="14">
        <v>651.37378056662806</v>
      </c>
      <c r="AE227" s="14">
        <v>614.72353826059737</v>
      </c>
      <c r="AF227" s="14">
        <v>606.24731041801465</v>
      </c>
      <c r="AG227" s="14">
        <v>621.21740588116916</v>
      </c>
      <c r="AH227" s="14">
        <v>518.76690503112491</v>
      </c>
      <c r="AI227" s="14">
        <v>530.38142924834813</v>
      </c>
      <c r="AJ227" s="14">
        <v>546.90019133575004</v>
      </c>
      <c r="AK227" s="14">
        <v>518.36261174209733</v>
      </c>
      <c r="AL227" s="14">
        <v>509.49421478812258</v>
      </c>
      <c r="AM227" s="14">
        <v>569.42147138918847</v>
      </c>
      <c r="AN227" s="14">
        <v>480.50043943615663</v>
      </c>
      <c r="AO227" s="14">
        <v>485.3352147538011</v>
      </c>
      <c r="AP227" s="14">
        <v>520.01881128620573</v>
      </c>
      <c r="AQ227" s="887"/>
      <c r="AR227" s="17"/>
      <c r="AS227" s="17"/>
      <c r="AT227" s="17"/>
      <c r="AU227" s="17"/>
      <c r="AV227" s="1009"/>
      <c r="AW227" s="17"/>
      <c r="AX227" s="17"/>
      <c r="AY227" s="17"/>
      <c r="AZ227" s="17"/>
      <c r="BA227" s="1132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</row>
    <row r="228" spans="1:74" s="129" customFormat="1" ht="19.2" customHeight="1" x14ac:dyDescent="0.35">
      <c r="A228" s="104" t="s">
        <v>41</v>
      </c>
      <c r="B228" s="317" t="str">
        <f t="shared" si="63"/>
        <v>3. Agriculturekt CO2-eq</v>
      </c>
      <c r="C228" s="154" t="s">
        <v>45</v>
      </c>
      <c r="D228" s="14" t="s">
        <v>2</v>
      </c>
      <c r="E228" s="16" t="s">
        <v>122</v>
      </c>
      <c r="F228" s="156"/>
      <c r="G228" s="15" t="str">
        <f t="shared" si="62"/>
        <v>Þús. tonn CO₂-íg. | kt CO₂e</v>
      </c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14">
        <v>677.91824965860394</v>
      </c>
      <c r="X228" s="14">
        <v>705.51353754214438</v>
      </c>
      <c r="Y228" s="14">
        <v>722.96805216425832</v>
      </c>
      <c r="Z228" s="14">
        <v>738.73601274478824</v>
      </c>
      <c r="AA228" s="14">
        <v>725.75149545364548</v>
      </c>
      <c r="AB228" s="14">
        <v>713.61632112887037</v>
      </c>
      <c r="AC228" s="14">
        <v>710.71295363551349</v>
      </c>
      <c r="AD228" s="14">
        <v>705.37361951243383</v>
      </c>
      <c r="AE228" s="14">
        <v>696.54860016837506</v>
      </c>
      <c r="AF228" s="14">
        <v>735.83172353567954</v>
      </c>
      <c r="AG228" s="14">
        <v>725.84750264150341</v>
      </c>
      <c r="AH228" s="14">
        <v>723.53982063634908</v>
      </c>
      <c r="AI228" s="14">
        <v>727.13219762024289</v>
      </c>
      <c r="AJ228" s="14">
        <v>705.33506809161008</v>
      </c>
      <c r="AK228" s="14">
        <v>690.58383151593978</v>
      </c>
      <c r="AL228" s="14">
        <v>687.2878158396702</v>
      </c>
      <c r="AM228" s="14">
        <v>691.30345037495408</v>
      </c>
      <c r="AN228" s="14">
        <v>682.15195474561085</v>
      </c>
      <c r="AO228" s="14">
        <v>660.23731696106415</v>
      </c>
      <c r="AP228" s="14">
        <v>661.73982386409887</v>
      </c>
      <c r="AQ228" s="887"/>
      <c r="AR228" s="17"/>
      <c r="AS228" s="17"/>
      <c r="AT228" s="17"/>
      <c r="AU228" s="17"/>
      <c r="AV228" s="1009"/>
      <c r="AW228" s="17"/>
      <c r="AX228" s="17"/>
      <c r="AY228" s="17"/>
      <c r="AZ228" s="17"/>
      <c r="BA228" s="1132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</row>
    <row r="229" spans="1:74" s="129" customFormat="1" ht="19.2" customHeight="1" x14ac:dyDescent="0.35">
      <c r="A229" s="104" t="s">
        <v>73</v>
      </c>
      <c r="B229" s="317" t="str">
        <f t="shared" si="63"/>
        <v>5.A Solid waste disposalkt CO2-eq</v>
      </c>
      <c r="C229" s="154" t="s">
        <v>45</v>
      </c>
      <c r="D229" s="14" t="s">
        <v>24</v>
      </c>
      <c r="E229" s="16" t="s">
        <v>135</v>
      </c>
      <c r="F229" s="156"/>
      <c r="G229" s="15" t="str">
        <f t="shared" si="62"/>
        <v>Þús. tonn CO₂-íg. | kt CO₂e</v>
      </c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14">
        <v>283.88073703295896</v>
      </c>
      <c r="X229" s="14">
        <v>308.73464539352659</v>
      </c>
      <c r="Y229" s="14">
        <v>308.02966803621149</v>
      </c>
      <c r="Z229" s="14">
        <v>293.01549216116052</v>
      </c>
      <c r="AA229" s="14">
        <v>283.75050344880202</v>
      </c>
      <c r="AB229" s="14">
        <v>280.45500605778898</v>
      </c>
      <c r="AC229" s="14">
        <v>259.9436503224897</v>
      </c>
      <c r="AD229" s="14">
        <v>237.97107935754372</v>
      </c>
      <c r="AE229" s="14">
        <v>238.18718205726799</v>
      </c>
      <c r="AF229" s="14">
        <v>236.75247745728154</v>
      </c>
      <c r="AG229" s="14">
        <v>233.69345769894986</v>
      </c>
      <c r="AH229" s="14">
        <v>230.92311140512251</v>
      </c>
      <c r="AI229" s="14">
        <v>226.76234473413896</v>
      </c>
      <c r="AJ229" s="14">
        <v>226.65217521019284</v>
      </c>
      <c r="AK229" s="14">
        <v>201.10888758887586</v>
      </c>
      <c r="AL229" s="14">
        <v>229.71870281250821</v>
      </c>
      <c r="AM229" s="14">
        <v>236.23555643445795</v>
      </c>
      <c r="AN229" s="14">
        <v>226.69161876538172</v>
      </c>
      <c r="AO229" s="14">
        <v>215.59498621843665</v>
      </c>
      <c r="AP229" s="14">
        <v>203.07099512084417</v>
      </c>
      <c r="AQ229" s="887"/>
      <c r="AR229" s="17"/>
      <c r="AS229" s="17"/>
      <c r="AT229" s="17"/>
      <c r="AU229" s="17"/>
      <c r="AV229" s="1009"/>
      <c r="AW229" s="17"/>
      <c r="AX229" s="17"/>
      <c r="AY229" s="17"/>
      <c r="AZ229" s="17"/>
      <c r="BA229" s="1132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</row>
    <row r="230" spans="1:74" s="129" customFormat="1" ht="19.2" customHeight="1" x14ac:dyDescent="0.35">
      <c r="A230" s="104" t="s">
        <v>57</v>
      </c>
      <c r="B230" s="317" t="str">
        <f t="shared" si="63"/>
        <v>2.F Product uses as substitutes for ODSkt CO2-eq</v>
      </c>
      <c r="C230" s="154" t="s">
        <v>45</v>
      </c>
      <c r="D230" s="14" t="s">
        <v>32</v>
      </c>
      <c r="E230" s="16" t="s">
        <v>131</v>
      </c>
      <c r="F230" s="156"/>
      <c r="G230" s="15" t="str">
        <f t="shared" si="62"/>
        <v>Þús. tonn CO₂-íg. | kt CO₂e</v>
      </c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14">
        <v>57.174648942645199</v>
      </c>
      <c r="X230" s="14">
        <v>66.250268649095815</v>
      </c>
      <c r="Y230" s="14">
        <v>66.915546026360261</v>
      </c>
      <c r="Z230" s="14">
        <v>65.583171157312066</v>
      </c>
      <c r="AA230" s="14">
        <v>78.795271949020886</v>
      </c>
      <c r="AB230" s="14">
        <v>106.61470091301383</v>
      </c>
      <c r="AC230" s="14">
        <v>131.32983003906716</v>
      </c>
      <c r="AD230" s="14">
        <v>136.49856009831677</v>
      </c>
      <c r="AE230" s="14">
        <v>166.65889710933112</v>
      </c>
      <c r="AF230" s="14">
        <v>164.47325731678617</v>
      </c>
      <c r="AG230" s="14">
        <v>156.81946341166957</v>
      </c>
      <c r="AH230" s="14">
        <v>173.64328427983708</v>
      </c>
      <c r="AI230" s="14">
        <v>164.58965162753336</v>
      </c>
      <c r="AJ230" s="14">
        <v>182.47701962243832</v>
      </c>
      <c r="AK230" s="14">
        <v>194.37435453854647</v>
      </c>
      <c r="AL230" s="14">
        <v>198.14512441654921</v>
      </c>
      <c r="AM230" s="14">
        <v>162.47097960142474</v>
      </c>
      <c r="AN230" s="14">
        <v>133.24025432048776</v>
      </c>
      <c r="AO230" s="14">
        <v>124.58104370836502</v>
      </c>
      <c r="AP230" s="14">
        <v>107.78462088442339</v>
      </c>
      <c r="AQ230" s="887"/>
      <c r="AR230" s="17"/>
      <c r="AS230" s="17"/>
      <c r="AT230" s="17"/>
      <c r="AU230" s="17"/>
      <c r="AV230" s="1009"/>
      <c r="AW230" s="17"/>
      <c r="AX230" s="17"/>
      <c r="AY230" s="17"/>
      <c r="AZ230" s="17"/>
      <c r="BA230" s="1132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</row>
    <row r="231" spans="1:74" s="129" customFormat="1" ht="19.2" customHeight="1" x14ac:dyDescent="0.35">
      <c r="A231" s="104" t="s">
        <v>52</v>
      </c>
      <c r="B231" s="317" t="str">
        <f t="shared" si="63"/>
        <v>1.B.2.d Geothermal Energykt CO2-eq</v>
      </c>
      <c r="C231" s="154" t="s">
        <v>45</v>
      </c>
      <c r="D231" s="14" t="s">
        <v>10</v>
      </c>
      <c r="E231" s="16" t="s">
        <v>133</v>
      </c>
      <c r="F231" s="52"/>
      <c r="G231" s="15" t="str">
        <f t="shared" si="62"/>
        <v>Þús. tonn CO₂-íg. | kt CO₂e</v>
      </c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14">
        <v>119.26047094208158</v>
      </c>
      <c r="X231" s="14">
        <v>129.44840884767729</v>
      </c>
      <c r="Y231" s="14">
        <v>150.13672395880565</v>
      </c>
      <c r="Z231" s="14">
        <v>188.7494684116991</v>
      </c>
      <c r="AA231" s="14">
        <v>172.64175584137766</v>
      </c>
      <c r="AB231" s="14">
        <v>194.72300000000001</v>
      </c>
      <c r="AC231" s="14">
        <v>183.37799999999999</v>
      </c>
      <c r="AD231" s="14">
        <v>175.06768</v>
      </c>
      <c r="AE231" s="14">
        <v>176.928</v>
      </c>
      <c r="AF231" s="14">
        <v>206.00103132749297</v>
      </c>
      <c r="AG231" s="14">
        <v>172.26500096927683</v>
      </c>
      <c r="AH231" s="14">
        <v>162.99524576158018</v>
      </c>
      <c r="AI231" s="14">
        <v>151.91344102803788</v>
      </c>
      <c r="AJ231" s="14">
        <v>164.66100135548007</v>
      </c>
      <c r="AK231" s="14">
        <v>175.37661233554124</v>
      </c>
      <c r="AL231" s="14">
        <v>177.2397261242881</v>
      </c>
      <c r="AM231" s="14">
        <v>166.22976688024966</v>
      </c>
      <c r="AN231" s="14">
        <v>177.8928390442361</v>
      </c>
      <c r="AO231" s="14">
        <v>176.6385789664966</v>
      </c>
      <c r="AP231" s="14">
        <v>223.29619818990452</v>
      </c>
      <c r="AQ231" s="887"/>
      <c r="AR231" s="17"/>
      <c r="AS231" s="17"/>
      <c r="AT231" s="17"/>
      <c r="AU231" s="17"/>
      <c r="AV231" s="1009"/>
      <c r="AW231" s="17"/>
      <c r="AX231" s="17"/>
      <c r="AY231" s="17"/>
      <c r="AZ231" s="17"/>
      <c r="BA231" s="1132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</row>
    <row r="232" spans="1:74" s="129" customFormat="1" ht="19.2" customHeight="1" x14ac:dyDescent="0.35">
      <c r="A232" s="104" t="s">
        <v>90</v>
      </c>
      <c r="B232" s="317" t="str">
        <f t="shared" si="63"/>
        <v>Mobile Machinery</v>
      </c>
      <c r="C232" s="154" t="s">
        <v>45</v>
      </c>
      <c r="D232" s="14" t="s">
        <v>9</v>
      </c>
      <c r="E232" s="16" t="s">
        <v>134</v>
      </c>
      <c r="F232" s="52"/>
      <c r="G232" s="15" t="str">
        <f t="shared" si="62"/>
        <v>Þús. tonn CO₂-íg. | kt CO₂e</v>
      </c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14">
        <f t="shared" ref="W232:AO232" si="64">SUM(W233:W235)</f>
        <v>236.89254361749525</v>
      </c>
      <c r="X232" s="14">
        <f t="shared" si="64"/>
        <v>214.30164332811569</v>
      </c>
      <c r="Y232" s="14">
        <f t="shared" si="64"/>
        <v>215.8336624892838</v>
      </c>
      <c r="Z232" s="14">
        <f t="shared" si="64"/>
        <v>208.9615689366662</v>
      </c>
      <c r="AA232" s="14">
        <f t="shared" si="64"/>
        <v>145.57310735873384</v>
      </c>
      <c r="AB232" s="14">
        <f t="shared" si="64"/>
        <v>116.66251837871674</v>
      </c>
      <c r="AC232" s="14">
        <f t="shared" si="64"/>
        <v>106.724173287534</v>
      </c>
      <c r="AD232" s="14">
        <f t="shared" si="64"/>
        <v>102.82225724651583</v>
      </c>
      <c r="AE232" s="14">
        <f t="shared" si="64"/>
        <v>98.852644261966944</v>
      </c>
      <c r="AF232" s="14">
        <f t="shared" si="64"/>
        <v>117.37447230447314</v>
      </c>
      <c r="AG232" s="14">
        <f t="shared" si="64"/>
        <v>116.13287890779705</v>
      </c>
      <c r="AH232" s="14">
        <f t="shared" si="64"/>
        <v>134.94854641811295</v>
      </c>
      <c r="AI232" s="14">
        <f t="shared" si="64"/>
        <v>138.05064207733511</v>
      </c>
      <c r="AJ232" s="14">
        <f t="shared" si="64"/>
        <v>109.98053877254956</v>
      </c>
      <c r="AK232" s="14">
        <f t="shared" si="64"/>
        <v>86.903419069836744</v>
      </c>
      <c r="AL232" s="14">
        <f t="shared" si="64"/>
        <v>63.052941906921838</v>
      </c>
      <c r="AM232" s="14">
        <f t="shared" si="64"/>
        <v>60.294858741596478</v>
      </c>
      <c r="AN232" s="14">
        <f t="shared" si="64"/>
        <v>59.454653923532042</v>
      </c>
      <c r="AO232" s="14">
        <f t="shared" si="64"/>
        <v>74.887888616357046</v>
      </c>
      <c r="AP232" s="14">
        <f>SUM(AP233:AP235)</f>
        <v>76.653020122222671</v>
      </c>
      <c r="AQ232" s="887"/>
      <c r="AR232" s="17"/>
      <c r="AS232" s="17"/>
      <c r="AT232" s="17"/>
      <c r="AU232" s="17"/>
      <c r="AV232" s="1009"/>
      <c r="AW232" s="17"/>
      <c r="AX232" s="17"/>
      <c r="AY232" s="17"/>
      <c r="AZ232" s="17"/>
      <c r="BA232" s="1132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</row>
    <row r="233" spans="1:74" s="155" customFormat="1" ht="19.2" customHeight="1" x14ac:dyDescent="0.25">
      <c r="A233" s="104" t="s">
        <v>51</v>
      </c>
      <c r="B233" s="317" t="str">
        <f t="shared" si="63"/>
        <v>1.A.2.g.vii Off road vehicles and other machinerykt CO2-eq</v>
      </c>
      <c r="C233" s="154" t="s">
        <v>45</v>
      </c>
      <c r="D233" s="55" t="s">
        <v>113</v>
      </c>
      <c r="E233" s="58" t="str">
        <f>$E$50</f>
        <v xml:space="preserve">   In Constructions</v>
      </c>
      <c r="F233" s="14"/>
      <c r="G233" s="57" t="str">
        <f t="shared" si="62"/>
        <v>Þús. tonn CO₂-íg. | kt CO₂e</v>
      </c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55">
        <v>153.66195047105322</v>
      </c>
      <c r="X233" s="55">
        <v>155.71676978987949</v>
      </c>
      <c r="Y233" s="55">
        <v>150.48729802823601</v>
      </c>
      <c r="Z233" s="55">
        <v>151.44139150530151</v>
      </c>
      <c r="AA233" s="55">
        <v>81.766719310086543</v>
      </c>
      <c r="AB233" s="55">
        <v>58.959304380842894</v>
      </c>
      <c r="AC233" s="55">
        <v>43.464997929006685</v>
      </c>
      <c r="AD233" s="55">
        <v>38.477212532478283</v>
      </c>
      <c r="AE233" s="55">
        <v>42.40943083318642</v>
      </c>
      <c r="AF233" s="55">
        <v>50.853830199193865</v>
      </c>
      <c r="AG233" s="55">
        <v>49.023975685145288</v>
      </c>
      <c r="AH233" s="55">
        <v>76.032129289090122</v>
      </c>
      <c r="AI233" s="55">
        <v>75.463809760384237</v>
      </c>
      <c r="AJ233" s="55">
        <v>63.785758284543988</v>
      </c>
      <c r="AK233" s="55">
        <v>59.198538088775599</v>
      </c>
      <c r="AL233" s="55">
        <v>27.853814659242364</v>
      </c>
      <c r="AM233" s="55">
        <v>34.582046854338998</v>
      </c>
      <c r="AN233" s="55">
        <v>36.300129178331858</v>
      </c>
      <c r="AO233" s="55">
        <v>52.869222558500233</v>
      </c>
      <c r="AP233" s="55">
        <v>53.865706068344494</v>
      </c>
      <c r="AQ233" s="17"/>
      <c r="AR233" s="17"/>
      <c r="AS233" s="17"/>
      <c r="AT233" s="17"/>
      <c r="AU233" s="17"/>
      <c r="AV233" s="978"/>
      <c r="AW233" s="17"/>
      <c r="AX233" s="17"/>
      <c r="AY233" s="17"/>
      <c r="AZ233" s="17"/>
      <c r="BA233" s="1132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</row>
    <row r="234" spans="1:74" s="155" customFormat="1" ht="19.2" customHeight="1" x14ac:dyDescent="0.25">
      <c r="A234" s="104" t="s">
        <v>84</v>
      </c>
      <c r="B234" s="317" t="str">
        <f t="shared" si="63"/>
        <v>1.A.4.c.ii Agriculture/Forestry/Fishing - Off-road vehicles and other machinerykt CO2-eq</v>
      </c>
      <c r="C234" s="157" t="s">
        <v>45</v>
      </c>
      <c r="D234" s="55" t="s">
        <v>114</v>
      </c>
      <c r="E234" s="58" t="str">
        <f>$E$51</f>
        <v xml:space="preserve">   In Agriculture</v>
      </c>
      <c r="F234" s="14"/>
      <c r="G234" s="57" t="str">
        <f t="shared" si="62"/>
        <v>Þús. tonn CO₂-íg. | kt CO₂e</v>
      </c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55">
        <v>78.747221294679207</v>
      </c>
      <c r="X234" s="55">
        <v>54.583339856004564</v>
      </c>
      <c r="Y234" s="55">
        <v>60.916893193732243</v>
      </c>
      <c r="Z234" s="55">
        <v>50.927846446536435</v>
      </c>
      <c r="AA234" s="55">
        <v>57.673297629720217</v>
      </c>
      <c r="AB234" s="55">
        <v>51.534573846842271</v>
      </c>
      <c r="AC234" s="55">
        <v>51.359151097731356</v>
      </c>
      <c r="AD234" s="55">
        <v>62.100504459071395</v>
      </c>
      <c r="AE234" s="55">
        <v>54.286856518216197</v>
      </c>
      <c r="AF234" s="55">
        <v>63.864360145683186</v>
      </c>
      <c r="AG234" s="55">
        <v>64.411834195584191</v>
      </c>
      <c r="AH234" s="55">
        <v>56.293049928094973</v>
      </c>
      <c r="AI234" s="55">
        <v>59.860556722324972</v>
      </c>
      <c r="AJ234" s="55">
        <v>44.050258147638282</v>
      </c>
      <c r="AK234" s="55">
        <v>25.988802772860733</v>
      </c>
      <c r="AL234" s="55">
        <v>32.91334744479213</v>
      </c>
      <c r="AM234" s="55">
        <v>22.59934835452195</v>
      </c>
      <c r="AN234" s="55">
        <v>21.946797513646029</v>
      </c>
      <c r="AO234" s="55">
        <v>21.942146035012623</v>
      </c>
      <c r="AP234" s="55">
        <v>21.771846603864322</v>
      </c>
      <c r="AQ234" s="17"/>
      <c r="AR234" s="17"/>
      <c r="AS234" s="17"/>
      <c r="AT234" s="17"/>
      <c r="AU234" s="17"/>
      <c r="AV234" s="978"/>
      <c r="AW234" s="17"/>
      <c r="AX234" s="17"/>
      <c r="AY234" s="17"/>
      <c r="AZ234" s="17"/>
      <c r="BA234" s="1132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</row>
    <row r="235" spans="1:74" s="332" customFormat="1" ht="19.2" customHeight="1" x14ac:dyDescent="0.45">
      <c r="A235" s="104" t="s">
        <v>83</v>
      </c>
      <c r="B235" s="317" t="str">
        <f t="shared" si="63"/>
        <v>1.A.3.e.ii Other (please specify) kt CO2-eq</v>
      </c>
      <c r="C235" s="157" t="s">
        <v>45</v>
      </c>
      <c r="D235" s="55" t="s">
        <v>115</v>
      </c>
      <c r="E235" s="58" t="str">
        <f>$E$52</f>
        <v xml:space="preserve">   Elsewhere</v>
      </c>
      <c r="F235" s="14"/>
      <c r="G235" s="57" t="str">
        <f t="shared" si="62"/>
        <v>Þús. tonn CO₂-íg. | kt CO₂e</v>
      </c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55">
        <v>4.483371851762822</v>
      </c>
      <c r="X235" s="55">
        <v>4.0015336822316279</v>
      </c>
      <c r="Y235" s="55">
        <v>4.4294712673155363</v>
      </c>
      <c r="Z235" s="55">
        <v>6.5923309848282692</v>
      </c>
      <c r="AA235" s="55">
        <v>6.1330904189270887</v>
      </c>
      <c r="AB235" s="55">
        <v>6.1686401510315658</v>
      </c>
      <c r="AC235" s="55">
        <v>11.900024260795965</v>
      </c>
      <c r="AD235" s="55">
        <v>2.2445402549661475</v>
      </c>
      <c r="AE235" s="55">
        <v>2.1563569105643312</v>
      </c>
      <c r="AF235" s="55">
        <v>2.656281959596086</v>
      </c>
      <c r="AG235" s="55">
        <v>2.6970690270675708</v>
      </c>
      <c r="AH235" s="55">
        <v>2.623367200927845</v>
      </c>
      <c r="AI235" s="55">
        <v>2.7262755946259087</v>
      </c>
      <c r="AJ235" s="55">
        <v>2.1445223403672902</v>
      </c>
      <c r="AK235" s="55">
        <v>1.7160782082004176</v>
      </c>
      <c r="AL235" s="55">
        <v>2.2857798028873417</v>
      </c>
      <c r="AM235" s="349">
        <v>3.1134635327355329</v>
      </c>
      <c r="AN235" s="349">
        <v>1.2077272315541543</v>
      </c>
      <c r="AO235" s="349">
        <v>7.6520022844189489E-2</v>
      </c>
      <c r="AP235" s="349">
        <v>1.0154674500138514</v>
      </c>
      <c r="AQ235" s="17"/>
      <c r="AR235" s="17"/>
      <c r="AS235" s="17"/>
      <c r="AT235" s="17"/>
      <c r="AU235" s="17"/>
      <c r="AV235" s="978"/>
      <c r="AW235" s="17"/>
      <c r="AX235" s="17"/>
      <c r="AY235" s="17"/>
      <c r="AZ235" s="17"/>
      <c r="BA235" s="1132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</row>
    <row r="236" spans="1:74" s="333" customFormat="1" ht="19.2" customHeight="1" x14ac:dyDescent="0.35">
      <c r="A236" s="104" t="s">
        <v>91</v>
      </c>
      <c r="B236" s="317" t="str">
        <f t="shared" si="63"/>
        <v>ESD Other</v>
      </c>
      <c r="C236" s="154"/>
      <c r="D236" s="14" t="s">
        <v>23</v>
      </c>
      <c r="E236" s="16" t="s">
        <v>179</v>
      </c>
      <c r="F236" s="14"/>
      <c r="G236" s="15" t="str">
        <f t="shared" si="62"/>
        <v>Þús. tonn CO₂-íg. | kt CO₂e</v>
      </c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14">
        <f>W237-SUM(W226:W232)</f>
        <v>329.90216404917919</v>
      </c>
      <c r="X236" s="14">
        <f>X237-SUM(X226:X232)</f>
        <v>373.42949375567559</v>
      </c>
      <c r="Y236" s="14">
        <f t="shared" ref="Y236:AO236" si="65">Y237-SUM(Y226:Y232)</f>
        <v>381.92367612503494</v>
      </c>
      <c r="Z236" s="14">
        <f t="shared" si="65"/>
        <v>326.57783497731452</v>
      </c>
      <c r="AA236" s="14">
        <f t="shared" si="65"/>
        <v>224.01659864359726</v>
      </c>
      <c r="AB236" s="14">
        <f t="shared" si="65"/>
        <v>186.63265476315883</v>
      </c>
      <c r="AC236" s="14">
        <f t="shared" si="65"/>
        <v>184.52999078416087</v>
      </c>
      <c r="AD236" s="14">
        <f t="shared" si="65"/>
        <v>149.91217636551255</v>
      </c>
      <c r="AE236" s="14">
        <f t="shared" si="65"/>
        <v>141.06460945502067</v>
      </c>
      <c r="AF236" s="14">
        <f t="shared" si="65"/>
        <v>113.87893151479784</v>
      </c>
      <c r="AG236" s="14">
        <f t="shared" si="65"/>
        <v>144.13956560727775</v>
      </c>
      <c r="AH236" s="14">
        <f t="shared" si="65"/>
        <v>134.61455682852875</v>
      </c>
      <c r="AI236" s="14">
        <f t="shared" si="65"/>
        <v>118.79691081451256</v>
      </c>
      <c r="AJ236" s="14">
        <f t="shared" si="65"/>
        <v>134.81125802958877</v>
      </c>
      <c r="AK236" s="14">
        <f t="shared" si="65"/>
        <v>139.34396779855251</v>
      </c>
      <c r="AL236" s="14">
        <f t="shared" si="65"/>
        <v>112.17182898212423</v>
      </c>
      <c r="AM236" s="14">
        <f t="shared" si="65"/>
        <v>116.98458449531699</v>
      </c>
      <c r="AN236" s="14">
        <f t="shared" si="65"/>
        <v>183.64243544475994</v>
      </c>
      <c r="AO236" s="14">
        <f t="shared" si="65"/>
        <v>143.31145105840505</v>
      </c>
      <c r="AP236" s="14">
        <f>AP237-SUM(AP226:AP232)</f>
        <v>171.47592974855161</v>
      </c>
      <c r="AQ236" s="887"/>
      <c r="AR236" s="17"/>
      <c r="AS236" s="17"/>
      <c r="AT236" s="17"/>
      <c r="AU236" s="17"/>
      <c r="AV236" s="1009"/>
      <c r="AW236" s="17"/>
      <c r="AX236" s="17"/>
      <c r="AY236" s="17"/>
      <c r="AZ236" s="17"/>
      <c r="BA236" s="1132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</row>
    <row r="237" spans="1:74" s="123" customFormat="1" ht="19.2" customHeight="1" x14ac:dyDescent="0.4">
      <c r="A237" s="104" t="s">
        <v>207</v>
      </c>
      <c r="B237" s="317" t="str">
        <f t="shared" si="63"/>
        <v>ESR Emissionskt CO2eq</v>
      </c>
      <c r="C237" s="158" t="s">
        <v>45</v>
      </c>
      <c r="D237" s="21" t="s">
        <v>129</v>
      </c>
      <c r="E237" s="21"/>
      <c r="F237" s="21"/>
      <c r="G237" s="22" t="str">
        <f t="shared" si="62"/>
        <v>Þús. tonn CO₂-íg. | kt CO₂e</v>
      </c>
      <c r="H237" s="348"/>
      <c r="I237" s="348"/>
      <c r="J237" s="348"/>
      <c r="K237" s="348"/>
      <c r="L237" s="348"/>
      <c r="M237" s="348"/>
      <c r="N237" s="348"/>
      <c r="O237" s="348"/>
      <c r="P237" s="348"/>
      <c r="Q237" s="348"/>
      <c r="R237" s="348"/>
      <c r="S237" s="348"/>
      <c r="T237" s="348"/>
      <c r="U237" s="348"/>
      <c r="V237" s="348"/>
      <c r="W237" s="21">
        <v>3220.2718123627237</v>
      </c>
      <c r="X237" s="21">
        <v>3356.1555692436036</v>
      </c>
      <c r="Y237" s="21">
        <v>3528.5437860388215</v>
      </c>
      <c r="Z237" s="21">
        <v>3388.5249090412981</v>
      </c>
      <c r="AA237" s="21">
        <v>3254.447959185442</v>
      </c>
      <c r="AB237" s="21">
        <v>3139.1704679084487</v>
      </c>
      <c r="AC237" s="21">
        <v>3029.5122005057137</v>
      </c>
      <c r="AD237" s="21">
        <v>2949.4637123711905</v>
      </c>
      <c r="AE237" s="21">
        <v>2938.1340536281182</v>
      </c>
      <c r="AF237" s="21">
        <v>2985.5415273791427</v>
      </c>
      <c r="AG237" s="21">
        <v>2998.3862349422634</v>
      </c>
      <c r="AH237" s="21">
        <v>2984.1790957548151</v>
      </c>
      <c r="AI237" s="21">
        <v>3013.4163693499713</v>
      </c>
      <c r="AJ237" s="21">
        <v>3053.8264109312295</v>
      </c>
      <c r="AK237" s="21">
        <v>2969.4848214465419</v>
      </c>
      <c r="AL237" s="21">
        <v>2814.0368990992233</v>
      </c>
      <c r="AM237" s="21">
        <v>2869.2588766953891</v>
      </c>
      <c r="AN237" s="21">
        <v>2876.8997591065113</v>
      </c>
      <c r="AO237" s="21">
        <v>2809.1442580201183</v>
      </c>
      <c r="AP237" s="21">
        <v>2869.5468236978127</v>
      </c>
      <c r="AQ237" s="17"/>
      <c r="AR237" s="17"/>
      <c r="AS237" s="17"/>
      <c r="AT237" s="17"/>
      <c r="AU237" s="17"/>
      <c r="AV237" s="978"/>
      <c r="AW237" s="17"/>
      <c r="AX237" s="17"/>
      <c r="AY237" s="17"/>
      <c r="AZ237" s="17"/>
      <c r="BA237" s="1132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</row>
    <row r="238" spans="1:74" s="127" customFormat="1" ht="34.799999999999997" x14ac:dyDescent="0.4">
      <c r="A238" s="99"/>
      <c r="B238" s="100" t="s">
        <v>45</v>
      </c>
      <c r="C238" s="4"/>
      <c r="D238" s="898" t="str">
        <f>$D$12</f>
        <v>Sviðsmynd byggð á aðgerðum stjórvalda</v>
      </c>
      <c r="E238" s="898" t="str">
        <f>$E$12</f>
        <v>Government policy-based scenario</v>
      </c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3"/>
      <c r="AO238" s="880"/>
      <c r="AP238" s="879"/>
      <c r="AQ238" s="153"/>
      <c r="AR238" s="153"/>
      <c r="AS238" s="153"/>
      <c r="AT238" s="153"/>
      <c r="AU238" s="153"/>
      <c r="AV238" s="1155"/>
      <c r="AW238" s="153"/>
      <c r="AX238" s="153"/>
      <c r="AY238" s="153"/>
      <c r="AZ238" s="153"/>
      <c r="BA238" s="1146"/>
      <c r="BB238" s="153"/>
      <c r="BC238" s="153"/>
      <c r="BD238" s="153"/>
      <c r="BE238" s="153"/>
      <c r="BF238" s="153"/>
      <c r="BG238" s="153"/>
      <c r="BH238" s="153"/>
      <c r="BI238" s="153"/>
      <c r="BJ238" s="153"/>
      <c r="BK238" s="153"/>
      <c r="BL238" s="153"/>
      <c r="BM238" s="153"/>
      <c r="BN238" s="153"/>
      <c r="BO238" s="153"/>
      <c r="BP238" s="153"/>
      <c r="BQ238" s="153"/>
      <c r="BR238" s="153"/>
      <c r="BS238" s="153"/>
      <c r="BT238" s="153"/>
      <c r="BU238" s="153"/>
    </row>
    <row r="239" spans="1:74" s="332" customFormat="1" ht="19.2" customHeight="1" x14ac:dyDescent="0.45">
      <c r="A239" s="317" t="s">
        <v>48</v>
      </c>
      <c r="B239" s="8" t="str">
        <f t="shared" ref="B239" si="66">A239&amp;" "&amp;C239</f>
        <v>1.A.3.b Road transportationkt CO2-eq WEM</v>
      </c>
      <c r="C239" s="1036" t="s">
        <v>424</v>
      </c>
      <c r="D239" s="14" t="s">
        <v>6</v>
      </c>
      <c r="E239" s="16" t="str">
        <f>$E$46</f>
        <v>Road Transport</v>
      </c>
      <c r="F239" s="52"/>
      <c r="G239" s="15" t="str">
        <f t="shared" ref="G239:G250" si="67">$G$5</f>
        <v>Þús. tonn CO₂-íg. | kt CO₂e</v>
      </c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315"/>
      <c r="AP239" s="1089">
        <f t="shared" ref="AP239:AP250" si="68">AP226</f>
        <v>905.50742448156177</v>
      </c>
      <c r="AQ239" s="14">
        <v>894.89141848720135</v>
      </c>
      <c r="AR239" s="14">
        <v>872.46876079218669</v>
      </c>
      <c r="AS239" s="14">
        <v>840.17548726403083</v>
      </c>
      <c r="AT239" s="14">
        <v>804.54603346166118</v>
      </c>
      <c r="AU239" s="14">
        <v>765.12050934504907</v>
      </c>
      <c r="AV239" s="1031">
        <v>722.09890849664362</v>
      </c>
      <c r="AW239" s="14">
        <v>685.33593811459355</v>
      </c>
      <c r="AX239" s="14">
        <v>648.56241585293037</v>
      </c>
      <c r="AY239" s="14">
        <v>610.87981830180581</v>
      </c>
      <c r="AZ239" s="14">
        <v>571.63910719066223</v>
      </c>
      <c r="BA239" s="1031">
        <v>524.79562594972833</v>
      </c>
      <c r="BB239" s="14">
        <v>477.69960116115783</v>
      </c>
      <c r="BC239" s="14">
        <v>430.79682716538571</v>
      </c>
      <c r="BD239" s="14">
        <v>384.5390394105346</v>
      </c>
      <c r="BE239" s="14">
        <v>338.81829627085523</v>
      </c>
      <c r="BF239" s="14">
        <v>294.1136917303445</v>
      </c>
      <c r="BG239" s="14">
        <v>252.42283114208999</v>
      </c>
      <c r="BH239" s="14">
        <v>212.33020862580585</v>
      </c>
      <c r="BI239" s="14">
        <v>173.97295426009288</v>
      </c>
      <c r="BJ239" s="14">
        <v>137.56418226201205</v>
      </c>
      <c r="BK239" s="14">
        <v>103.56623754891419</v>
      </c>
      <c r="BL239" s="14">
        <v>78.822517065735283</v>
      </c>
      <c r="BM239" s="14">
        <v>56.714182150728959</v>
      </c>
      <c r="BN239" s="14">
        <v>36.577216019680755</v>
      </c>
      <c r="BO239" s="14">
        <v>20.845338179602876</v>
      </c>
      <c r="BP239" s="14">
        <v>12.141565312923023</v>
      </c>
      <c r="BQ239" s="161">
        <v>5.6852259967979322</v>
      </c>
      <c r="BR239" s="161">
        <v>4.0276989188989702</v>
      </c>
      <c r="BS239" s="161">
        <v>3.2148462738859602</v>
      </c>
      <c r="BT239" s="161">
        <v>2.5010014911035383</v>
      </c>
      <c r="BU239" s="161">
        <v>1.8760986850595873</v>
      </c>
      <c r="BV239" s="352"/>
    </row>
    <row r="240" spans="1:74" s="129" customFormat="1" ht="19.2" customHeight="1" x14ac:dyDescent="0.4">
      <c r="A240" s="104" t="s">
        <v>47</v>
      </c>
      <c r="B240" s="8" t="str">
        <f t="shared" ref="B240:B249" si="69">A240&amp;" "&amp;C240</f>
        <v>1.A.4.c.iii Agriculture/Forestry/Fishing - Fishing kt CO2-eq WEM</v>
      </c>
      <c r="C240" s="1036" t="s">
        <v>424</v>
      </c>
      <c r="D240" s="14" t="s">
        <v>5</v>
      </c>
      <c r="E240" s="16" t="str">
        <f>$E$45</f>
        <v>Fishing</v>
      </c>
      <c r="F240" s="52"/>
      <c r="G240" s="15" t="str">
        <f t="shared" si="67"/>
        <v>Þús. tonn CO₂-íg. | kt CO₂e</v>
      </c>
      <c r="H240" s="346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315"/>
      <c r="AP240" s="1089">
        <f t="shared" si="68"/>
        <v>520.01881128620573</v>
      </c>
      <c r="AQ240" s="14">
        <v>463.89750524394026</v>
      </c>
      <c r="AR240" s="14">
        <v>444.97097473417563</v>
      </c>
      <c r="AS240" s="14">
        <v>431.67730318138439</v>
      </c>
      <c r="AT240" s="14">
        <v>424.33374713642871</v>
      </c>
      <c r="AU240" s="14">
        <v>407.46408800354664</v>
      </c>
      <c r="AV240" s="1031">
        <v>389.93759042164368</v>
      </c>
      <c r="AW240" s="14">
        <v>391.42695945912681</v>
      </c>
      <c r="AX240" s="14">
        <v>392.83924784994736</v>
      </c>
      <c r="AY240" s="14">
        <v>392.47784135140188</v>
      </c>
      <c r="AZ240" s="14">
        <v>390.49221580188566</v>
      </c>
      <c r="BA240" s="1031">
        <v>387.50495152332775</v>
      </c>
      <c r="BB240" s="14">
        <v>383.97678135882745</v>
      </c>
      <c r="BC240" s="14">
        <v>380.00749143023648</v>
      </c>
      <c r="BD240" s="14">
        <v>375.53189790718659</v>
      </c>
      <c r="BE240" s="14">
        <v>370.45989469957664</v>
      </c>
      <c r="BF240" s="14">
        <v>364.6485450428562</v>
      </c>
      <c r="BG240" s="14">
        <v>358.03898075556083</v>
      </c>
      <c r="BH240" s="14">
        <v>350.33580856346794</v>
      </c>
      <c r="BI240" s="14">
        <v>341.35571426301078</v>
      </c>
      <c r="BJ240" s="14">
        <v>330.87189276125042</v>
      </c>
      <c r="BK240" s="14">
        <v>318.660654584947</v>
      </c>
      <c r="BL240" s="14">
        <v>304.50152088330259</v>
      </c>
      <c r="BM240" s="14">
        <v>288.33273803161745</v>
      </c>
      <c r="BN240" s="14">
        <v>269.9370286602869</v>
      </c>
      <c r="BO240" s="14">
        <v>249.4269857275772</v>
      </c>
      <c r="BP240" s="14">
        <v>226.86801779398328</v>
      </c>
      <c r="BQ240" s="14">
        <v>208.95154428153953</v>
      </c>
      <c r="BR240" s="14">
        <v>194.8537539751581</v>
      </c>
      <c r="BS240" s="14">
        <v>179.54731053864282</v>
      </c>
      <c r="BT240" s="14">
        <v>166.0325192139091</v>
      </c>
      <c r="BU240" s="14">
        <v>157.36569681422219</v>
      </c>
      <c r="BV240" s="352"/>
    </row>
    <row r="241" spans="1:74" s="129" customFormat="1" ht="19.2" customHeight="1" x14ac:dyDescent="0.4">
      <c r="A241" s="104" t="s">
        <v>41</v>
      </c>
      <c r="B241" s="8" t="str">
        <f t="shared" si="69"/>
        <v>3. Agriculturekt CO2-eq WEM</v>
      </c>
      <c r="C241" s="1036" t="s">
        <v>424</v>
      </c>
      <c r="D241" s="14" t="s">
        <v>2</v>
      </c>
      <c r="E241" s="16" t="s">
        <v>122</v>
      </c>
      <c r="F241" s="156"/>
      <c r="G241" s="15" t="str">
        <f t="shared" si="67"/>
        <v>Þús. tonn CO₂-íg. | kt CO₂e</v>
      </c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315"/>
      <c r="AP241" s="1089">
        <f t="shared" si="68"/>
        <v>661.73982386409887</v>
      </c>
      <c r="AQ241" s="14">
        <v>664.9021555550745</v>
      </c>
      <c r="AR241" s="14">
        <v>659.21762737214453</v>
      </c>
      <c r="AS241" s="14">
        <v>653.01001355336655</v>
      </c>
      <c r="AT241" s="14">
        <v>646.7190326507789</v>
      </c>
      <c r="AU241" s="14">
        <v>639.56278060371676</v>
      </c>
      <c r="AV241" s="1031">
        <v>632.47710047824921</v>
      </c>
      <c r="AW241" s="14">
        <v>630.79757133379962</v>
      </c>
      <c r="AX241" s="14">
        <v>629.1795173376712</v>
      </c>
      <c r="AY241" s="14">
        <v>627.48293160864387</v>
      </c>
      <c r="AZ241" s="14">
        <v>625.84488370432189</v>
      </c>
      <c r="BA241" s="1031">
        <v>624.1574061906681</v>
      </c>
      <c r="BB241" s="14">
        <v>622.51417090364089</v>
      </c>
      <c r="BC241" s="14">
        <v>620.7974484377537</v>
      </c>
      <c r="BD241" s="14">
        <v>619.14174301125081</v>
      </c>
      <c r="BE241" s="14">
        <v>617.4134680696792</v>
      </c>
      <c r="BF241" s="14">
        <v>615.74350217269409</v>
      </c>
      <c r="BG241" s="14">
        <v>614.00150685233859</v>
      </c>
      <c r="BH241" s="14">
        <v>611.72005769369184</v>
      </c>
      <c r="BI241" s="14">
        <v>609.81352677972393</v>
      </c>
      <c r="BJ241" s="14">
        <v>607.90688819983154</v>
      </c>
      <c r="BK241" s="14">
        <v>605.46670511529601</v>
      </c>
      <c r="BL241" s="14">
        <v>603.08565206681499</v>
      </c>
      <c r="BM241" s="14">
        <v>600.62905681157724</v>
      </c>
      <c r="BN241" s="14">
        <v>598.23152077916257</v>
      </c>
      <c r="BO241" s="14">
        <v>595.75847220647427</v>
      </c>
      <c r="BP241" s="14">
        <v>593.34445812246202</v>
      </c>
      <c r="BQ241" s="14">
        <v>590.85486359406275</v>
      </c>
      <c r="BR241" s="14">
        <v>588.4242402363077</v>
      </c>
      <c r="BS241" s="14">
        <v>585.91800123661244</v>
      </c>
      <c r="BT241" s="14">
        <v>583.47070516641759</v>
      </c>
      <c r="BU241" s="14">
        <v>580.94776123961753</v>
      </c>
      <c r="BV241" s="352"/>
    </row>
    <row r="242" spans="1:74" s="129" customFormat="1" ht="19.2" customHeight="1" x14ac:dyDescent="0.4">
      <c r="A242" s="104" t="s">
        <v>73</v>
      </c>
      <c r="B242" s="8" t="str">
        <f t="shared" si="69"/>
        <v>5.A Solid waste disposalkt CO2-eq WEM</v>
      </c>
      <c r="C242" s="1036" t="s">
        <v>424</v>
      </c>
      <c r="D242" s="14" t="s">
        <v>24</v>
      </c>
      <c r="E242" s="16" t="s">
        <v>135</v>
      </c>
      <c r="F242" s="156"/>
      <c r="G242" s="15" t="str">
        <f t="shared" si="67"/>
        <v>Þús. tonn CO₂-íg. | kt CO₂e</v>
      </c>
      <c r="H242" s="346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315"/>
      <c r="AP242" s="1089">
        <f t="shared" si="68"/>
        <v>203.07099512084417</v>
      </c>
      <c r="AQ242" s="14">
        <v>185.68906079907632</v>
      </c>
      <c r="AR242" s="14">
        <v>169.17555738802358</v>
      </c>
      <c r="AS242" s="14">
        <v>154.57147602264365</v>
      </c>
      <c r="AT242" s="14">
        <v>141.64236210513616</v>
      </c>
      <c r="AU242" s="14">
        <v>130.18949322666381</v>
      </c>
      <c r="AV242" s="1031">
        <v>118.69913931129426</v>
      </c>
      <c r="AW242" s="14">
        <v>108.83927685624658</v>
      </c>
      <c r="AX242" s="14">
        <v>99.020765370694178</v>
      </c>
      <c r="AY242" s="14">
        <v>90.557235748745413</v>
      </c>
      <c r="AZ242" s="14">
        <v>83.254431608987332</v>
      </c>
      <c r="BA242" s="1031">
        <v>76.948543591549054</v>
      </c>
      <c r="BB242" s="14">
        <v>71.501210939693948</v>
      </c>
      <c r="BC242" s="14">
        <v>66.795400928146719</v>
      </c>
      <c r="BD242" s="14">
        <v>62.731954066673296</v>
      </c>
      <c r="BE242" s="14">
        <v>59.109007637705417</v>
      </c>
      <c r="BF242" s="14">
        <v>55.407544596502433</v>
      </c>
      <c r="BG242" s="14">
        <v>51.213114678866198</v>
      </c>
      <c r="BH242" s="14">
        <v>47.392172292351027</v>
      </c>
      <c r="BI242" s="14">
        <v>43.900097488078544</v>
      </c>
      <c r="BJ242" s="14">
        <v>40.698589610222911</v>
      </c>
      <c r="BK242" s="14">
        <v>37.754684947969587</v>
      </c>
      <c r="BL242" s="14">
        <v>35.039933995867592</v>
      </c>
      <c r="BM242" s="14">
        <v>32.52971186245221</v>
      </c>
      <c r="BN242" s="14">
        <v>30.2026397947016</v>
      </c>
      <c r="BO242" s="14">
        <v>28.040099469342497</v>
      </c>
      <c r="BP242" s="14">
        <v>26.025824766616328</v>
      </c>
      <c r="BQ242" s="14">
        <v>24.145558292087568</v>
      </c>
      <c r="BR242" s="14">
        <v>22.386762034073243</v>
      </c>
      <c r="BS242" s="14">
        <v>20.738373310340329</v>
      </c>
      <c r="BT242" s="14">
        <v>19.19059862775093</v>
      </c>
      <c r="BU242" s="14">
        <v>17.734739302334763</v>
      </c>
      <c r="BV242" s="352"/>
    </row>
    <row r="243" spans="1:74" s="129" customFormat="1" ht="19.2" customHeight="1" x14ac:dyDescent="0.4">
      <c r="A243" s="104" t="s">
        <v>57</v>
      </c>
      <c r="B243" s="8" t="str">
        <f t="shared" si="69"/>
        <v>2.F Product uses as substitutes for ODSkt CO2-eq WEM</v>
      </c>
      <c r="C243" s="1036" t="s">
        <v>424</v>
      </c>
      <c r="D243" s="14" t="s">
        <v>32</v>
      </c>
      <c r="E243" s="16" t="s">
        <v>131</v>
      </c>
      <c r="F243" s="156"/>
      <c r="G243" s="15" t="str">
        <f t="shared" si="67"/>
        <v>Þús. tonn CO₂-íg. | kt CO₂e</v>
      </c>
      <c r="H243" s="346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315"/>
      <c r="AP243" s="1089">
        <f t="shared" si="68"/>
        <v>107.78462088442339</v>
      </c>
      <c r="AQ243" s="14">
        <v>105.69737910683236</v>
      </c>
      <c r="AR243" s="14">
        <v>83.771566221570794</v>
      </c>
      <c r="AS243" s="14">
        <v>89.383843878747612</v>
      </c>
      <c r="AT243" s="14">
        <v>43.454767043964225</v>
      </c>
      <c r="AU243" s="14">
        <v>28.713627612543473</v>
      </c>
      <c r="AV243" s="1031">
        <v>35.211814833321831</v>
      </c>
      <c r="AW243" s="14">
        <v>17.453113963590976</v>
      </c>
      <c r="AX243" s="14">
        <v>18.263043992736183</v>
      </c>
      <c r="AY243" s="14">
        <v>24.991026067282547</v>
      </c>
      <c r="AZ243" s="14">
        <v>14.601905329743783</v>
      </c>
      <c r="BA243" s="1031">
        <v>9.2835282882866768</v>
      </c>
      <c r="BB243" s="14">
        <v>9.8725776667323046</v>
      </c>
      <c r="BC243" s="14">
        <v>10.234205706362951</v>
      </c>
      <c r="BD243" s="14">
        <v>10.127518812859222</v>
      </c>
      <c r="BE243" s="14">
        <v>10.521452611648549</v>
      </c>
      <c r="BF243" s="14">
        <v>10.8473692432147</v>
      </c>
      <c r="BG243" s="14">
        <v>11.409493654569742</v>
      </c>
      <c r="BH243" s="14">
        <v>11.478479822280381</v>
      </c>
      <c r="BI243" s="14">
        <v>11.530345839062317</v>
      </c>
      <c r="BJ243" s="14">
        <v>11.57536678614872</v>
      </c>
      <c r="BK243" s="14">
        <v>11.614262967240267</v>
      </c>
      <c r="BL243" s="14">
        <v>11.746708918960588</v>
      </c>
      <c r="BM243" s="14">
        <v>12.038177719169967</v>
      </c>
      <c r="BN243" s="14">
        <v>11.775596319242796</v>
      </c>
      <c r="BO243" s="14">
        <v>11.647893396575205</v>
      </c>
      <c r="BP243" s="14">
        <v>11.630457312917018</v>
      </c>
      <c r="BQ243" s="14">
        <v>11.452013366266469</v>
      </c>
      <c r="BR243" s="14">
        <v>11.298085946625349</v>
      </c>
      <c r="BS243" s="14">
        <v>11.18852146583399</v>
      </c>
      <c r="BT243" s="14">
        <v>11.134379997072537</v>
      </c>
      <c r="BU243" s="14">
        <v>11.121265409878731</v>
      </c>
      <c r="BV243" s="352"/>
    </row>
    <row r="244" spans="1:74" s="129" customFormat="1" ht="19.2" customHeight="1" x14ac:dyDescent="0.4">
      <c r="A244" s="104" t="s">
        <v>52</v>
      </c>
      <c r="B244" s="8" t="str">
        <f t="shared" si="69"/>
        <v>1.B.2.d Geothermal Energykt CO2-eq WEM</v>
      </c>
      <c r="C244" s="1036" t="s">
        <v>424</v>
      </c>
      <c r="D244" s="14" t="s">
        <v>10</v>
      </c>
      <c r="E244" s="16" t="s">
        <v>133</v>
      </c>
      <c r="F244" s="52"/>
      <c r="G244" s="15" t="str">
        <f t="shared" si="67"/>
        <v>Þús. tonn CO₂-íg. | kt CO₂e</v>
      </c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315"/>
      <c r="AP244" s="1089">
        <f t="shared" si="68"/>
        <v>223.29619818990452</v>
      </c>
      <c r="AQ244" s="14">
        <v>161.77746629566548</v>
      </c>
      <c r="AR244" s="14">
        <v>149.22671787904821</v>
      </c>
      <c r="AS244" s="14">
        <v>149.25339402180236</v>
      </c>
      <c r="AT244" s="14">
        <v>149.24718384629332</v>
      </c>
      <c r="AU244" s="14">
        <v>149.24243191571466</v>
      </c>
      <c r="AV244" s="1031">
        <v>136.44906992793682</v>
      </c>
      <c r="AW244" s="14">
        <v>136.44716189664825</v>
      </c>
      <c r="AX244" s="14">
        <v>136.44668791343321</v>
      </c>
      <c r="AY244" s="14">
        <v>136.44763991267274</v>
      </c>
      <c r="AZ244" s="14">
        <v>136.44716324091809</v>
      </c>
      <c r="BA244" s="1031">
        <v>136.44716368900799</v>
      </c>
      <c r="BB244" s="14">
        <v>136.44732228086627</v>
      </c>
      <c r="BC244" s="14">
        <v>136.44721640359745</v>
      </c>
      <c r="BD244" s="14">
        <v>136.44723412449054</v>
      </c>
      <c r="BE244" s="14">
        <v>136.44725760298473</v>
      </c>
      <c r="BF244" s="14">
        <v>136.44723604369091</v>
      </c>
      <c r="BG244" s="14">
        <v>136.44724259038878</v>
      </c>
      <c r="BH244" s="14">
        <v>136.44724541235479</v>
      </c>
      <c r="BI244" s="14">
        <v>136.44724134881153</v>
      </c>
      <c r="BJ244" s="14">
        <v>136.44724311718505</v>
      </c>
      <c r="BK244" s="14">
        <v>136.44724329278375</v>
      </c>
      <c r="BL244" s="14">
        <v>136.44724258626013</v>
      </c>
      <c r="BM244" s="14">
        <v>136.44724299874298</v>
      </c>
      <c r="BN244" s="14">
        <v>136.44724295926233</v>
      </c>
      <c r="BO244" s="14">
        <v>136.44724284808848</v>
      </c>
      <c r="BP244" s="14">
        <v>136.44724293536456</v>
      </c>
      <c r="BQ244" s="14">
        <v>136.44724291423847</v>
      </c>
      <c r="BR244" s="14">
        <v>136.44724289923045</v>
      </c>
      <c r="BS244" s="14">
        <v>136.44724291627779</v>
      </c>
      <c r="BT244" s="14">
        <v>136.44724290991559</v>
      </c>
      <c r="BU244" s="14">
        <v>136.44724290847461</v>
      </c>
      <c r="BV244" s="352"/>
    </row>
    <row r="245" spans="1:74" s="129" customFormat="1" ht="19.2" customHeight="1" x14ac:dyDescent="0.4">
      <c r="A245" s="104" t="s">
        <v>90</v>
      </c>
      <c r="B245" s="8" t="str">
        <f t="shared" si="69"/>
        <v>Mobile Machinery WEM</v>
      </c>
      <c r="C245" s="1036" t="s">
        <v>424</v>
      </c>
      <c r="D245" s="14" t="s">
        <v>9</v>
      </c>
      <c r="E245" s="16" t="s">
        <v>134</v>
      </c>
      <c r="F245" s="52" t="s">
        <v>45</v>
      </c>
      <c r="G245" s="15" t="str">
        <f t="shared" si="67"/>
        <v>Þús. tonn CO₂-íg. | kt CO₂e</v>
      </c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315"/>
      <c r="AP245" s="1089">
        <f t="shared" si="68"/>
        <v>76.653020122222671</v>
      </c>
      <c r="AQ245" s="14">
        <f t="shared" ref="AQ245:BU245" si="70">SUM(AQ246:AQ248)</f>
        <v>76.793110847462174</v>
      </c>
      <c r="AR245" s="14">
        <f t="shared" si="70"/>
        <v>76.331796166817611</v>
      </c>
      <c r="AS245" s="14">
        <f t="shared" si="70"/>
        <v>68.489836628744683</v>
      </c>
      <c r="AT245" s="14">
        <f t="shared" si="70"/>
        <v>68.233630508627627</v>
      </c>
      <c r="AU245" s="14">
        <f t="shared" si="70"/>
        <v>67.866688609948028</v>
      </c>
      <c r="AV245" s="1031">
        <f t="shared" si="70"/>
        <v>67.389489258554491</v>
      </c>
      <c r="AW245" s="14">
        <f t="shared" si="70"/>
        <v>67.697103397331091</v>
      </c>
      <c r="AX245" s="14">
        <f t="shared" si="70"/>
        <v>67.698585664757033</v>
      </c>
      <c r="AY245" s="14">
        <f t="shared" si="70"/>
        <v>67.619433397852561</v>
      </c>
      <c r="AZ245" s="14">
        <f t="shared" si="70"/>
        <v>67.479150047195844</v>
      </c>
      <c r="BA245" s="1031">
        <f t="shared" si="70"/>
        <v>67.24284468433261</v>
      </c>
      <c r="BB245" s="14">
        <f t="shared" si="70"/>
        <v>66.979275891821146</v>
      </c>
      <c r="BC245" s="14">
        <f t="shared" si="70"/>
        <v>66.520389617471096</v>
      </c>
      <c r="BD245" s="14">
        <f t="shared" si="70"/>
        <v>65.901529490574177</v>
      </c>
      <c r="BE245" s="14">
        <f t="shared" si="70"/>
        <v>65.140282041562287</v>
      </c>
      <c r="BF245" s="14">
        <f t="shared" si="70"/>
        <v>64.115005507106588</v>
      </c>
      <c r="BG245" s="14">
        <f t="shared" si="70"/>
        <v>62.880314041871294</v>
      </c>
      <c r="BH245" s="14">
        <f t="shared" si="70"/>
        <v>61.323400247967122</v>
      </c>
      <c r="BI245" s="14">
        <f t="shared" si="70"/>
        <v>59.506653345528377</v>
      </c>
      <c r="BJ245" s="14">
        <f t="shared" si="70"/>
        <v>57.427294982665686</v>
      </c>
      <c r="BK245" s="14">
        <f t="shared" si="70"/>
        <v>55.008858415098061</v>
      </c>
      <c r="BL245" s="14">
        <f t="shared" si="70"/>
        <v>52.299530113710986</v>
      </c>
      <c r="BM245" s="14">
        <f t="shared" si="70"/>
        <v>49.285689905563729</v>
      </c>
      <c r="BN245" s="14">
        <f t="shared" si="70"/>
        <v>46.074900928388715</v>
      </c>
      <c r="BO245" s="14">
        <f t="shared" si="70"/>
        <v>42.692334466116378</v>
      </c>
      <c r="BP245" s="14">
        <f t="shared" si="70"/>
        <v>39.186718329399874</v>
      </c>
      <c r="BQ245" s="14">
        <f t="shared" si="70"/>
        <v>36.724388196562678</v>
      </c>
      <c r="BR245" s="14">
        <f t="shared" si="70"/>
        <v>33.243885313239993</v>
      </c>
      <c r="BS245" s="14">
        <f t="shared" si="70"/>
        <v>29.88314597554254</v>
      </c>
      <c r="BT245" s="14">
        <f t="shared" si="70"/>
        <v>26.707866254458025</v>
      </c>
      <c r="BU245" s="14">
        <f t="shared" si="70"/>
        <v>23.761907897155012</v>
      </c>
      <c r="BV245" s="352"/>
    </row>
    <row r="246" spans="1:74" s="155" customFormat="1" ht="19.2" customHeight="1" x14ac:dyDescent="0.4">
      <c r="A246" s="104" t="s">
        <v>51</v>
      </c>
      <c r="B246" s="8" t="str">
        <f t="shared" si="69"/>
        <v>1.A.2.g.vii Off road vehicles and other machinerykt CO2-eq WEM</v>
      </c>
      <c r="C246" s="1036" t="s">
        <v>424</v>
      </c>
      <c r="D246" s="55" t="s">
        <v>113</v>
      </c>
      <c r="E246" s="58" t="str">
        <f>$E$50</f>
        <v xml:space="preserve">   In Constructions</v>
      </c>
      <c r="F246" s="56"/>
      <c r="G246" s="57" t="str">
        <f t="shared" si="67"/>
        <v>Þús. tonn CO₂-íg. | kt CO₂e</v>
      </c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315"/>
      <c r="AP246" s="1089">
        <f t="shared" si="68"/>
        <v>53.865706068344494</v>
      </c>
      <c r="AQ246" s="55">
        <v>55.471779284192934</v>
      </c>
      <c r="AR246" s="55">
        <v>55.294269016032601</v>
      </c>
      <c r="AS246" s="55">
        <v>49.850347152287888</v>
      </c>
      <c r="AT246" s="55">
        <v>49.92959714069147</v>
      </c>
      <c r="AU246" s="55">
        <v>49.938839229912105</v>
      </c>
      <c r="AV246" s="1034">
        <v>49.879345827938053</v>
      </c>
      <c r="AW246" s="55">
        <v>49.910661636558501</v>
      </c>
      <c r="AX246" s="55">
        <v>49.656204370436129</v>
      </c>
      <c r="AY246" s="55">
        <v>49.346522522757439</v>
      </c>
      <c r="AZ246" s="55">
        <v>49.002271754435803</v>
      </c>
      <c r="BA246" s="1034">
        <v>48.593591326009893</v>
      </c>
      <c r="BB246" s="55">
        <v>48.194870782713231</v>
      </c>
      <c r="BC246" s="55">
        <v>47.647937804808755</v>
      </c>
      <c r="BD246" s="55">
        <v>46.996671273274984</v>
      </c>
      <c r="BE246" s="55">
        <v>46.265579294776359</v>
      </c>
      <c r="BF246" s="55">
        <v>45.347595528362504</v>
      </c>
      <c r="BG246" s="55">
        <v>44.310240291389306</v>
      </c>
      <c r="BH246" s="55">
        <v>43.040037614316354</v>
      </c>
      <c r="BI246" s="55">
        <v>41.611560998172997</v>
      </c>
      <c r="BJ246" s="55">
        <v>40.026171238319094</v>
      </c>
      <c r="BK246" s="55">
        <v>38.211130116265707</v>
      </c>
      <c r="BL246" s="55">
        <v>36.211466516980202</v>
      </c>
      <c r="BM246" s="55">
        <v>34.009166523070078</v>
      </c>
      <c r="BN246" s="55">
        <v>31.707701569528183</v>
      </c>
      <c r="BO246" s="55">
        <v>29.302883234576754</v>
      </c>
      <c r="BP246" s="55">
        <v>26.822756964164867</v>
      </c>
      <c r="BQ246" s="55">
        <v>24.376721666432537</v>
      </c>
      <c r="BR246" s="55">
        <v>21.982855244676273</v>
      </c>
      <c r="BS246" s="55">
        <v>19.688676541172487</v>
      </c>
      <c r="BT246" s="55">
        <v>17.535816884271185</v>
      </c>
      <c r="BU246" s="55">
        <v>15.552317912347945</v>
      </c>
      <c r="BV246" s="352"/>
    </row>
    <row r="247" spans="1:74" s="155" customFormat="1" ht="19.2" customHeight="1" x14ac:dyDescent="0.4">
      <c r="A247" s="104" t="s">
        <v>84</v>
      </c>
      <c r="B247" s="8" t="str">
        <f t="shared" si="69"/>
        <v>1.A.4.c.ii Agriculture/Forestry/Fishing - Off-road vehicles and other machinerykt CO2-eq WEM</v>
      </c>
      <c r="C247" s="1036" t="s">
        <v>424</v>
      </c>
      <c r="D247" s="55" t="s">
        <v>114</v>
      </c>
      <c r="E247" s="58" t="str">
        <f>$E$51</f>
        <v xml:space="preserve">   In Agriculture</v>
      </c>
      <c r="F247" s="55"/>
      <c r="G247" s="57" t="str">
        <f t="shared" si="67"/>
        <v>Þús. tonn CO₂-íg. | kt CO₂e</v>
      </c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315"/>
      <c r="AP247" s="1089">
        <f t="shared" si="68"/>
        <v>21.771846603864322</v>
      </c>
      <c r="AQ247" s="55">
        <v>21.321331563269236</v>
      </c>
      <c r="AR247" s="55">
        <v>21.037527150785003</v>
      </c>
      <c r="AS247" s="55">
        <v>18.639489476456795</v>
      </c>
      <c r="AT247" s="55">
        <v>18.304033367936153</v>
      </c>
      <c r="AU247" s="55">
        <v>17.927849380035916</v>
      </c>
      <c r="AV247" s="1034">
        <v>17.510143430616434</v>
      </c>
      <c r="AW247" s="55">
        <v>17.786441760772583</v>
      </c>
      <c r="AX247" s="55">
        <v>18.042381294320908</v>
      </c>
      <c r="AY247" s="55">
        <v>18.272910875095121</v>
      </c>
      <c r="AZ247" s="55">
        <v>18.476878292760038</v>
      </c>
      <c r="BA247" s="1034">
        <v>18.649253358322717</v>
      </c>
      <c r="BB247" s="55">
        <v>18.784405109107915</v>
      </c>
      <c r="BC247" s="55">
        <v>18.872451812662341</v>
      </c>
      <c r="BD247" s="55">
        <v>18.9048582172992</v>
      </c>
      <c r="BE247" s="55">
        <v>18.874702746785925</v>
      </c>
      <c r="BF247" s="55">
        <v>18.767409978744077</v>
      </c>
      <c r="BG247" s="55">
        <v>18.570073750481988</v>
      </c>
      <c r="BH247" s="55">
        <v>18.283362633650768</v>
      </c>
      <c r="BI247" s="55">
        <v>17.895092347355376</v>
      </c>
      <c r="BJ247" s="55">
        <v>17.401123744346588</v>
      </c>
      <c r="BK247" s="55">
        <v>16.797728298832354</v>
      </c>
      <c r="BL247" s="55">
        <v>16.08806359673078</v>
      </c>
      <c r="BM247" s="55">
        <v>15.276523382493647</v>
      </c>
      <c r="BN247" s="55">
        <v>14.367199358860535</v>
      </c>
      <c r="BO247" s="55">
        <v>13.389451231539622</v>
      </c>
      <c r="BP247" s="55">
        <v>12.363961365235008</v>
      </c>
      <c r="BQ247" s="55">
        <v>12.347666530130143</v>
      </c>
      <c r="BR247" s="55">
        <v>11.26103006856372</v>
      </c>
      <c r="BS247" s="55">
        <v>10.194469434370054</v>
      </c>
      <c r="BT247" s="55">
        <v>9.1720493701868424</v>
      </c>
      <c r="BU247" s="55">
        <v>8.2095899848070655</v>
      </c>
      <c r="BV247" s="352"/>
    </row>
    <row r="248" spans="1:74" s="332" customFormat="1" ht="19.2" customHeight="1" x14ac:dyDescent="0.45">
      <c r="A248" s="104" t="s">
        <v>83</v>
      </c>
      <c r="B248" s="8" t="str">
        <f t="shared" si="69"/>
        <v>1.A.3.e.ii Other (please specify) kt CO2-eq WEM</v>
      </c>
      <c r="C248" s="1036" t="s">
        <v>424</v>
      </c>
      <c r="D248" s="55" t="s">
        <v>115</v>
      </c>
      <c r="E248" s="58" t="str">
        <f>$E$52</f>
        <v xml:space="preserve">   Elsewhere</v>
      </c>
      <c r="F248" s="55"/>
      <c r="G248" s="57" t="str">
        <f t="shared" si="67"/>
        <v>Þús. tonn CO₂-íg. | kt CO₂e</v>
      </c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315"/>
      <c r="AP248" s="1096">
        <f t="shared" si="68"/>
        <v>1.0154674500138514</v>
      </c>
      <c r="AQ248" s="341">
        <v>0</v>
      </c>
      <c r="AR248" s="341">
        <v>0</v>
      </c>
      <c r="AS248" s="341">
        <v>0</v>
      </c>
      <c r="AT248" s="341">
        <v>0</v>
      </c>
      <c r="AU248" s="341">
        <v>0</v>
      </c>
      <c r="AV248" s="1034">
        <v>0</v>
      </c>
      <c r="AW248" s="341">
        <v>0</v>
      </c>
      <c r="AX248" s="341">
        <v>0</v>
      </c>
      <c r="AY248" s="341">
        <v>0</v>
      </c>
      <c r="AZ248" s="341">
        <v>0</v>
      </c>
      <c r="BA248" s="1034">
        <v>0</v>
      </c>
      <c r="BB248" s="341">
        <v>0</v>
      </c>
      <c r="BC248" s="341">
        <v>0</v>
      </c>
      <c r="BD248" s="341">
        <v>0</v>
      </c>
      <c r="BE248" s="341">
        <v>0</v>
      </c>
      <c r="BF248" s="341">
        <v>0</v>
      </c>
      <c r="BG248" s="341">
        <v>0</v>
      </c>
      <c r="BH248" s="341">
        <v>0</v>
      </c>
      <c r="BI248" s="341">
        <v>0</v>
      </c>
      <c r="BJ248" s="341">
        <v>0</v>
      </c>
      <c r="BK248" s="341">
        <v>0</v>
      </c>
      <c r="BL248" s="341">
        <v>0</v>
      </c>
      <c r="BM248" s="341">
        <v>0</v>
      </c>
      <c r="BN248" s="341">
        <v>0</v>
      </c>
      <c r="BO248" s="341">
        <v>0</v>
      </c>
      <c r="BP248" s="341">
        <v>0</v>
      </c>
      <c r="BQ248" s="341">
        <v>0</v>
      </c>
      <c r="BR248" s="341">
        <v>0</v>
      </c>
      <c r="BS248" s="341">
        <v>0</v>
      </c>
      <c r="BT248" s="341">
        <v>0</v>
      </c>
      <c r="BU248" s="341">
        <v>0</v>
      </c>
      <c r="BV248" s="352"/>
    </row>
    <row r="249" spans="1:74" s="333" customFormat="1" ht="19.2" customHeight="1" x14ac:dyDescent="0.4">
      <c r="A249" s="104" t="s">
        <v>91</v>
      </c>
      <c r="B249" s="8" t="str">
        <f t="shared" si="69"/>
        <v>ESD Other WEM</v>
      </c>
      <c r="C249" s="1036" t="s">
        <v>424</v>
      </c>
      <c r="D249" s="14" t="s">
        <v>23</v>
      </c>
      <c r="E249" s="16" t="s">
        <v>179</v>
      </c>
      <c r="F249" s="14"/>
      <c r="G249" s="15" t="str">
        <f t="shared" si="67"/>
        <v>Þús. tonn CO₂-íg. | kt CO₂e</v>
      </c>
      <c r="H249" s="346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315"/>
      <c r="AP249" s="1089">
        <f t="shared" si="68"/>
        <v>171.47592974855161</v>
      </c>
      <c r="AQ249" s="14">
        <f t="shared" ref="AQ249:BU249" si="71">AQ250-SUM(AQ239,AQ240:AQ245)</f>
        <v>142.95125862159375</v>
      </c>
      <c r="AR249" s="14">
        <f t="shared" si="71"/>
        <v>139.79252884104471</v>
      </c>
      <c r="AS249" s="14">
        <f t="shared" si="71"/>
        <v>133.18120364259767</v>
      </c>
      <c r="AT249" s="14">
        <f t="shared" si="71"/>
        <v>132.28308350286352</v>
      </c>
      <c r="AU249" s="14">
        <f t="shared" si="71"/>
        <v>129.70824709950375</v>
      </c>
      <c r="AV249" s="1031">
        <f t="shared" si="71"/>
        <v>129.28104718212217</v>
      </c>
      <c r="AW249" s="14">
        <f t="shared" si="71"/>
        <v>130.36576165708516</v>
      </c>
      <c r="AX249" s="14">
        <f t="shared" si="71"/>
        <v>126.58598200836059</v>
      </c>
      <c r="AY249" s="14">
        <f t="shared" si="71"/>
        <v>126.22711392843712</v>
      </c>
      <c r="AZ249" s="14">
        <f t="shared" si="71"/>
        <v>125.8476763072872</v>
      </c>
      <c r="BA249" s="1031">
        <f t="shared" si="71"/>
        <v>121.34545676637026</v>
      </c>
      <c r="BB249" s="14">
        <f t="shared" si="71"/>
        <v>120.79776391018163</v>
      </c>
      <c r="BC249" s="14">
        <f t="shared" si="71"/>
        <v>120.26839488556334</v>
      </c>
      <c r="BD249" s="14">
        <f t="shared" si="71"/>
        <v>119.82690281164992</v>
      </c>
      <c r="BE249" s="14">
        <f t="shared" si="71"/>
        <v>119.28065154701267</v>
      </c>
      <c r="BF249" s="14">
        <f t="shared" si="71"/>
        <v>118.67802826923435</v>
      </c>
      <c r="BG249" s="14">
        <f t="shared" si="71"/>
        <v>117.77055389586235</v>
      </c>
      <c r="BH249" s="14">
        <f t="shared" si="71"/>
        <v>116.85333751702433</v>
      </c>
      <c r="BI249" s="14">
        <f t="shared" si="71"/>
        <v>115.93036185576898</v>
      </c>
      <c r="BJ249" s="14">
        <f t="shared" si="71"/>
        <v>114.98513502086894</v>
      </c>
      <c r="BK249" s="14">
        <f t="shared" si="71"/>
        <v>114.02566619823142</v>
      </c>
      <c r="BL249" s="14">
        <f t="shared" si="71"/>
        <v>113.02899208552799</v>
      </c>
      <c r="BM249" s="14">
        <f t="shared" si="71"/>
        <v>112.01058577805611</v>
      </c>
      <c r="BN249" s="14">
        <f t="shared" si="71"/>
        <v>110.93808516662739</v>
      </c>
      <c r="BO249" s="14">
        <f t="shared" si="71"/>
        <v>109.77313177585302</v>
      </c>
      <c r="BP249" s="14">
        <f t="shared" si="71"/>
        <v>108.34679852238014</v>
      </c>
      <c r="BQ249" s="14">
        <f t="shared" si="71"/>
        <v>107.36694485517103</v>
      </c>
      <c r="BR249" s="14">
        <f t="shared" si="71"/>
        <v>106.36831612521405</v>
      </c>
      <c r="BS249" s="14">
        <f t="shared" si="71"/>
        <v>105.36772700149118</v>
      </c>
      <c r="BT249" s="14">
        <f t="shared" si="71"/>
        <v>104.37119969500247</v>
      </c>
      <c r="BU249" s="14">
        <f t="shared" si="71"/>
        <v>103.36170362453117</v>
      </c>
      <c r="BV249" s="352"/>
    </row>
    <row r="250" spans="1:74" s="123" customFormat="1" ht="19.2" customHeight="1" x14ac:dyDescent="0.4">
      <c r="A250" s="104" t="s">
        <v>333</v>
      </c>
      <c r="B250" s="104" t="s">
        <v>333</v>
      </c>
      <c r="C250" s="154" t="s">
        <v>45</v>
      </c>
      <c r="D250" s="21" t="s">
        <v>129</v>
      </c>
      <c r="E250" s="21"/>
      <c r="F250" s="21"/>
      <c r="G250" s="22" t="str">
        <f t="shared" si="67"/>
        <v>Þús. tonn CO₂-íg. | kt CO₂e</v>
      </c>
      <c r="H250" s="348"/>
      <c r="I250" s="348"/>
      <c r="J250" s="348"/>
      <c r="K250" s="348"/>
      <c r="L250" s="348"/>
      <c r="M250" s="348"/>
      <c r="N250" s="348"/>
      <c r="O250" s="348"/>
      <c r="P250" s="348"/>
      <c r="Q250" s="348"/>
      <c r="R250" s="348"/>
      <c r="S250" s="348"/>
      <c r="T250" s="348"/>
      <c r="U250" s="348"/>
      <c r="V250" s="348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315"/>
      <c r="AP250" s="1090">
        <f t="shared" si="68"/>
        <v>2869.5468236978127</v>
      </c>
      <c r="AQ250" s="21">
        <v>2696.5993549568457</v>
      </c>
      <c r="AR250" s="21">
        <v>2594.9555293950116</v>
      </c>
      <c r="AS250" s="21">
        <v>2519.7425581933176</v>
      </c>
      <c r="AT250" s="21">
        <v>2410.459840255754</v>
      </c>
      <c r="AU250" s="21">
        <v>2317.8678664166864</v>
      </c>
      <c r="AV250" s="997">
        <v>2231.5441599097658</v>
      </c>
      <c r="AW250" s="21">
        <v>2168.362886678422</v>
      </c>
      <c r="AX250" s="21">
        <v>2118.59624599053</v>
      </c>
      <c r="AY250" s="21">
        <v>2076.6830403168419</v>
      </c>
      <c r="AZ250" s="21">
        <v>2015.606533231002</v>
      </c>
      <c r="BA250" s="997">
        <v>1947.7255206832708</v>
      </c>
      <c r="BB250" s="21">
        <v>1889.7887041129213</v>
      </c>
      <c r="BC250" s="21">
        <v>1831.8673745745173</v>
      </c>
      <c r="BD250" s="21">
        <v>1774.2478196352192</v>
      </c>
      <c r="BE250" s="21">
        <v>1717.1903104810249</v>
      </c>
      <c r="BF250" s="21">
        <v>1660.0009226056438</v>
      </c>
      <c r="BG250" s="21">
        <v>1604.1840376115481</v>
      </c>
      <c r="BH250" s="21">
        <v>1547.8807101749433</v>
      </c>
      <c r="BI250" s="21">
        <v>1492.4568951800773</v>
      </c>
      <c r="BJ250" s="21">
        <v>1437.4765927401852</v>
      </c>
      <c r="BK250" s="21">
        <v>1382.54431307048</v>
      </c>
      <c r="BL250" s="21">
        <v>1334.9720977161803</v>
      </c>
      <c r="BM250" s="21">
        <v>1287.9873852579087</v>
      </c>
      <c r="BN250" s="21">
        <v>1240.1842306273529</v>
      </c>
      <c r="BO250" s="21">
        <v>1194.63149806963</v>
      </c>
      <c r="BP250" s="21">
        <v>1153.9910830960462</v>
      </c>
      <c r="BQ250" s="21">
        <v>1121.6277814967264</v>
      </c>
      <c r="BR250" s="21">
        <v>1097.0499854487477</v>
      </c>
      <c r="BS250" s="21">
        <v>1072.3051687186271</v>
      </c>
      <c r="BT250" s="21">
        <v>1049.8555133556297</v>
      </c>
      <c r="BU250" s="21">
        <v>1032.6164158812737</v>
      </c>
    </row>
    <row r="251" spans="1:74" s="155" customFormat="1" ht="15" customHeight="1" x14ac:dyDescent="0.4">
      <c r="A251" s="104"/>
      <c r="B251" s="100"/>
      <c r="C251" s="154"/>
      <c r="D251" s="65"/>
      <c r="E251" s="65"/>
      <c r="F251" s="65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M251" s="65"/>
      <c r="AN251" s="65"/>
      <c r="AO251" s="65"/>
      <c r="AP251" s="130"/>
      <c r="AQ251" s="130"/>
      <c r="AR251" s="130"/>
      <c r="AS251" s="130"/>
      <c r="AT251" s="130"/>
      <c r="AU251" s="130"/>
      <c r="AV251" s="1007"/>
      <c r="AW251" s="130"/>
      <c r="AX251" s="130"/>
      <c r="AY251" s="130"/>
      <c r="AZ251" s="130"/>
      <c r="BA251" s="1007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23"/>
      <c r="BR251" s="123"/>
      <c r="BS251" s="123"/>
      <c r="BT251" s="123"/>
      <c r="BU251" s="123"/>
    </row>
    <row r="252" spans="1:74" s="129" customFormat="1" ht="22.2" customHeight="1" x14ac:dyDescent="0.4">
      <c r="A252" s="99" t="s">
        <v>92</v>
      </c>
      <c r="B252" s="104" t="s">
        <v>92</v>
      </c>
      <c r="C252" s="132"/>
      <c r="D252" s="194" t="s">
        <v>34</v>
      </c>
      <c r="E252" s="133" t="s">
        <v>34</v>
      </c>
      <c r="F252" s="134" t="s">
        <v>358</v>
      </c>
      <c r="G252" s="135"/>
      <c r="H252" s="135" t="s">
        <v>45</v>
      </c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6">
        <v>3109.3290000000002</v>
      </c>
      <c r="X252" s="137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7"/>
      <c r="AM252" s="136"/>
      <c r="AN252" s="139"/>
      <c r="AO252" s="139"/>
      <c r="AP252" s="139"/>
      <c r="AQ252" s="139"/>
      <c r="AR252" s="137"/>
      <c r="AS252" s="137"/>
      <c r="AT252" s="137"/>
      <c r="AU252" s="137"/>
      <c r="AV252" s="136"/>
      <c r="AW252" s="140"/>
      <c r="AX252" s="134"/>
      <c r="AY252" s="134"/>
      <c r="AZ252" s="134"/>
      <c r="BA252" s="140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7"/>
      <c r="BS252" s="137"/>
      <c r="BT252" s="137"/>
      <c r="BU252" s="137"/>
    </row>
    <row r="253" spans="1:74" s="129" customFormat="1" ht="22.2" customHeight="1" x14ac:dyDescent="0.4">
      <c r="A253" s="104" t="s">
        <v>206</v>
      </c>
      <c r="B253" s="104" t="str">
        <f>A253</f>
        <v>AEAsProxyCalc41</v>
      </c>
      <c r="C253" s="132"/>
      <c r="D253" s="195" t="s">
        <v>37</v>
      </c>
      <c r="E253" s="141" t="s">
        <v>210</v>
      </c>
      <c r="F253" s="134" t="s">
        <v>211</v>
      </c>
      <c r="G253" s="135"/>
      <c r="H253" s="135" t="s">
        <v>45</v>
      </c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36"/>
      <c r="AM253" s="136">
        <v>2876.15</v>
      </c>
      <c r="AN253" s="136">
        <v>2802.9929999999999</v>
      </c>
      <c r="AO253" s="136">
        <v>2681.9318887499999</v>
      </c>
      <c r="AP253" s="136">
        <v>2560.8707774999998</v>
      </c>
      <c r="AQ253" s="136">
        <v>2439.8096662499997</v>
      </c>
      <c r="AR253" s="136">
        <v>2489.5706349302391</v>
      </c>
      <c r="AS253" s="136">
        <v>2325.8040036976795</v>
      </c>
      <c r="AT253" s="136">
        <v>2162.0373724651199</v>
      </c>
      <c r="AU253" s="136">
        <v>1998.2707412325601</v>
      </c>
      <c r="AV253" s="136">
        <v>1834.5041100000001</v>
      </c>
      <c r="AW253" s="136"/>
      <c r="AX253" s="143"/>
      <c r="AY253" s="136"/>
      <c r="AZ253" s="143"/>
      <c r="BA253" s="136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37"/>
      <c r="BS253" s="137"/>
      <c r="BT253" s="137"/>
      <c r="BU253" s="137"/>
    </row>
    <row r="254" spans="1:74" s="129" customFormat="1" ht="19.95" customHeight="1" x14ac:dyDescent="0.4">
      <c r="A254" s="104"/>
      <c r="B254" s="104"/>
      <c r="C254" s="132"/>
      <c r="D254" s="1297" t="s">
        <v>431</v>
      </c>
      <c r="E254" s="1297" t="s">
        <v>430</v>
      </c>
      <c r="F254" s="1298" t="s">
        <v>429</v>
      </c>
      <c r="G254" s="1298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6"/>
      <c r="AV254" s="136"/>
      <c r="AW254" s="136"/>
      <c r="AX254" s="143"/>
      <c r="AY254" s="136"/>
      <c r="AZ254" s="143"/>
      <c r="BA254" s="136">
        <f>50%*$W$252</f>
        <v>1554.6645000000001</v>
      </c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37"/>
      <c r="BS254" s="137"/>
      <c r="BT254" s="137"/>
      <c r="BU254" s="137"/>
    </row>
    <row r="255" spans="1:74" s="129" customFormat="1" ht="19.95" customHeight="1" x14ac:dyDescent="0.4">
      <c r="A255" s="104"/>
      <c r="B255" s="104"/>
      <c r="C255" s="132"/>
      <c r="D255" s="1297"/>
      <c r="E255" s="1297"/>
      <c r="F255" s="1298"/>
      <c r="G255" s="1298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43"/>
      <c r="AY255" s="136"/>
      <c r="AZ255" s="143"/>
      <c r="BA255" s="136">
        <f>45%*$W$252</f>
        <v>1399.1980500000002</v>
      </c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37"/>
      <c r="BS255" s="137"/>
      <c r="BT255" s="137"/>
      <c r="BU255" s="137"/>
    </row>
    <row r="256" spans="1:74" s="127" customFormat="1" ht="19.5" customHeight="1" x14ac:dyDescent="0.4">
      <c r="A256" s="99"/>
      <c r="B256" s="100"/>
      <c r="C256" s="38"/>
      <c r="D256" s="196"/>
      <c r="E256" s="144"/>
      <c r="F256" s="116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46"/>
      <c r="X256" s="145"/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  <c r="AM256" s="147"/>
      <c r="AN256" s="148"/>
      <c r="AO256" s="147"/>
      <c r="AP256" s="149"/>
      <c r="AQ256" s="149"/>
      <c r="AR256" s="149"/>
      <c r="AS256" s="149"/>
      <c r="AT256" s="149"/>
      <c r="AU256" s="149"/>
      <c r="AV256" s="150"/>
      <c r="AW256" s="151"/>
      <c r="AX256" s="116"/>
      <c r="AY256" s="116"/>
      <c r="AZ256" s="116"/>
      <c r="BA256" s="1140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29"/>
      <c r="BS256" s="129"/>
      <c r="BT256" s="129"/>
      <c r="BU256" s="129"/>
    </row>
    <row r="257" spans="1:73" s="604" customFormat="1" ht="42.6" customHeight="1" x14ac:dyDescent="0.75">
      <c r="A257" s="602"/>
      <c r="B257" s="603" t="s">
        <v>45</v>
      </c>
      <c r="C257" s="577"/>
      <c r="D257" s="576" t="s">
        <v>373</v>
      </c>
      <c r="E257" s="577"/>
      <c r="F257" s="577"/>
      <c r="G257" s="577"/>
      <c r="H257" s="577"/>
      <c r="I257" s="577"/>
      <c r="J257" s="577"/>
      <c r="K257" s="577"/>
      <c r="L257" s="577"/>
      <c r="M257" s="577"/>
      <c r="N257" s="577"/>
      <c r="O257" s="577"/>
      <c r="P257" s="577"/>
      <c r="Q257" s="577"/>
      <c r="R257" s="577"/>
      <c r="S257" s="577"/>
      <c r="T257" s="577"/>
      <c r="U257" s="577"/>
      <c r="V257" s="577"/>
      <c r="W257" s="577"/>
      <c r="X257" s="577"/>
      <c r="Y257" s="577"/>
      <c r="Z257" s="577"/>
      <c r="AA257" s="577"/>
      <c r="AB257" s="577"/>
      <c r="AC257" s="577"/>
      <c r="AD257" s="577"/>
      <c r="AE257" s="577"/>
      <c r="AF257" s="577"/>
      <c r="AG257" s="577"/>
      <c r="AH257" s="577"/>
      <c r="AI257" s="577"/>
      <c r="AJ257" s="577"/>
      <c r="AK257" s="577"/>
      <c r="AL257" s="577"/>
      <c r="AM257" s="577"/>
      <c r="AN257" s="577"/>
      <c r="AO257" s="577"/>
      <c r="AP257" s="577"/>
      <c r="AQ257" s="577"/>
      <c r="AR257" s="577"/>
      <c r="AS257" s="577"/>
      <c r="AT257" s="577"/>
      <c r="AU257" s="577"/>
      <c r="AV257" s="1010"/>
      <c r="AW257" s="577"/>
      <c r="AX257" s="578"/>
      <c r="AY257" s="578"/>
      <c r="AZ257" s="578"/>
      <c r="BA257" s="1147"/>
      <c r="BB257" s="577"/>
      <c r="BC257" s="577"/>
      <c r="BD257" s="577"/>
      <c r="BE257" s="577"/>
      <c r="BF257" s="577"/>
      <c r="BG257" s="577"/>
      <c r="BH257" s="577"/>
      <c r="BI257" s="577"/>
      <c r="BJ257" s="577"/>
      <c r="BK257" s="577"/>
      <c r="BL257" s="577"/>
      <c r="BM257" s="577"/>
      <c r="BN257" s="577"/>
      <c r="BO257" s="577"/>
      <c r="BP257" s="577"/>
      <c r="BQ257" s="577"/>
      <c r="BR257" s="577"/>
      <c r="BS257" s="577"/>
      <c r="BT257" s="577"/>
      <c r="BU257" s="577"/>
    </row>
    <row r="258" spans="1:73" s="586" customFormat="1" ht="37.200000000000003" customHeight="1" x14ac:dyDescent="0.4">
      <c r="A258" s="579"/>
      <c r="B258" s="580"/>
      <c r="C258" s="581"/>
      <c r="D258" s="582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4"/>
      <c r="X258" s="585"/>
      <c r="Y258" s="585"/>
      <c r="Z258" s="585"/>
      <c r="AA258" s="585"/>
      <c r="AB258" s="585"/>
      <c r="AC258" s="585"/>
      <c r="AD258" s="585"/>
      <c r="AE258" s="585"/>
      <c r="AF258" s="585"/>
      <c r="AG258" s="585"/>
      <c r="AH258" s="585"/>
      <c r="AI258" s="585"/>
      <c r="AJ258" s="585"/>
      <c r="AK258" s="585"/>
      <c r="AL258" s="585"/>
      <c r="AM258" s="585"/>
      <c r="AN258" s="585"/>
      <c r="AO258" s="585"/>
      <c r="AP258" s="585"/>
      <c r="AQ258" s="585"/>
      <c r="AR258" s="585"/>
      <c r="AS258" s="585"/>
      <c r="AT258" s="585"/>
      <c r="AU258" s="585"/>
      <c r="AV258" s="1011"/>
      <c r="AW258" s="585"/>
      <c r="AX258" s="585"/>
      <c r="AY258" s="585"/>
      <c r="AZ258" s="585"/>
      <c r="BA258" s="1148"/>
      <c r="BB258" s="585"/>
      <c r="BC258" s="585"/>
      <c r="BD258" s="585"/>
      <c r="BE258" s="585"/>
      <c r="BF258" s="585"/>
      <c r="BG258" s="585"/>
      <c r="BH258" s="585"/>
      <c r="BI258" s="585"/>
      <c r="BJ258" s="585"/>
      <c r="BK258" s="585"/>
      <c r="BL258" s="585"/>
      <c r="BM258" s="585"/>
      <c r="BN258" s="585"/>
      <c r="BO258" s="585"/>
      <c r="BP258" s="585"/>
      <c r="BQ258" s="585"/>
      <c r="BR258" s="585"/>
      <c r="BS258" s="585"/>
      <c r="BT258" s="585"/>
      <c r="BU258" s="585"/>
    </row>
    <row r="259" spans="1:73" s="155" customFormat="1" ht="15" customHeight="1" x14ac:dyDescent="0.4">
      <c r="A259" s="99"/>
      <c r="B259" s="100"/>
      <c r="C259" s="159" t="s">
        <v>45</v>
      </c>
      <c r="D259" s="891" t="str">
        <f>$D$4</f>
        <v>Söguleg losun</v>
      </c>
      <c r="E259" s="891" t="s">
        <v>360</v>
      </c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892"/>
      <c r="AW259" s="7"/>
      <c r="AX259" s="7"/>
      <c r="AY259" s="7"/>
      <c r="AZ259" s="7"/>
      <c r="BA259" s="1139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</row>
    <row r="260" spans="1:73" s="103" customFormat="1" ht="18" customHeight="1" x14ac:dyDescent="0.35">
      <c r="A260" s="119" t="s">
        <v>89</v>
      </c>
      <c r="B260" s="100" t="s">
        <v>45</v>
      </c>
      <c r="C260" s="159" t="s">
        <v>45</v>
      </c>
      <c r="D260" s="14" t="s">
        <v>35</v>
      </c>
      <c r="E260" s="16" t="s">
        <v>166</v>
      </c>
      <c r="F260" s="21"/>
      <c r="G260" s="15" t="str">
        <f>$G$5</f>
        <v>Þús. tonn CO₂-íg. | kt CO₂e</v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4">
        <v>31.238484919299999</v>
      </c>
      <c r="X260" s="14">
        <v>25.512199570446668</v>
      </c>
      <c r="Y260" s="14">
        <v>25.460353461473328</v>
      </c>
      <c r="Z260" s="14">
        <v>25.083005222693334</v>
      </c>
      <c r="AA260" s="14">
        <v>20.12935053244</v>
      </c>
      <c r="AB260" s="14">
        <v>21.812472989966665</v>
      </c>
      <c r="AC260" s="14">
        <v>22.110419334539998</v>
      </c>
      <c r="AD260" s="14">
        <v>16.003616755494086</v>
      </c>
      <c r="AE260" s="14">
        <v>11.370694227316065</v>
      </c>
      <c r="AF260" s="161">
        <v>7.989149136368459</v>
      </c>
      <c r="AG260" s="161">
        <v>7.879728268322002</v>
      </c>
      <c r="AH260" s="14">
        <v>12.421143917972499</v>
      </c>
      <c r="AI260" s="14">
        <v>10.913579733697402</v>
      </c>
      <c r="AJ260" s="14">
        <v>12.178335297197657</v>
      </c>
      <c r="AK260" s="14">
        <v>10.857557637036349</v>
      </c>
      <c r="AL260" s="161">
        <v>7.8790448188936626</v>
      </c>
      <c r="AM260" s="14">
        <v>10.453638308901184</v>
      </c>
      <c r="AN260" s="161">
        <v>7.618495403881953</v>
      </c>
      <c r="AO260" s="161">
        <v>5.5265801624558328</v>
      </c>
      <c r="AP260" s="161">
        <v>6.230714396192325</v>
      </c>
      <c r="AQ260" s="17"/>
      <c r="AR260" s="17"/>
      <c r="AS260" s="17"/>
      <c r="AT260" s="17"/>
      <c r="AU260" s="17"/>
      <c r="AV260" s="978"/>
      <c r="AW260" s="17"/>
      <c r="AX260" s="17"/>
      <c r="AY260" s="17"/>
      <c r="AZ260" s="17"/>
      <c r="BA260" s="1132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</row>
    <row r="261" spans="1:73" s="103" customFormat="1" ht="18" customHeight="1" x14ac:dyDescent="0.35">
      <c r="A261" s="162" t="s">
        <v>391</v>
      </c>
      <c r="B261" s="100" t="s">
        <v>45</v>
      </c>
      <c r="C261" s="159" t="s">
        <v>45</v>
      </c>
      <c r="D261" s="14" t="s">
        <v>36</v>
      </c>
      <c r="E261" s="16" t="s">
        <v>150</v>
      </c>
      <c r="F261" s="21"/>
      <c r="G261" s="15" t="str">
        <f>$G$5</f>
        <v>Þús. tonn CO₂-íg. | kt CO₂e</v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4">
        <v>376.83593000639996</v>
      </c>
      <c r="X261" s="14">
        <v>378.67314290880006</v>
      </c>
      <c r="Y261" s="14">
        <v>398.15671910399999</v>
      </c>
      <c r="Z261" s="14">
        <v>349.27363032799997</v>
      </c>
      <c r="AA261" s="14">
        <v>350.6137790624</v>
      </c>
      <c r="AB261" s="14">
        <v>369.70003365120004</v>
      </c>
      <c r="AC261" s="14">
        <v>377.47027440484715</v>
      </c>
      <c r="AD261" s="14">
        <v>410.12313323066923</v>
      </c>
      <c r="AE261" s="14">
        <v>406.15873991578883</v>
      </c>
      <c r="AF261" s="14">
        <v>368.42751117182405</v>
      </c>
      <c r="AG261" s="14">
        <v>400.91750131306242</v>
      </c>
      <c r="AH261" s="14">
        <v>405.16545580981278</v>
      </c>
      <c r="AI261" s="14">
        <v>428.32083524965418</v>
      </c>
      <c r="AJ261" s="14">
        <v>452.2433647004662</v>
      </c>
      <c r="AK261" s="14">
        <v>428.79341747368801</v>
      </c>
      <c r="AL261" s="14">
        <v>415.30481108799324</v>
      </c>
      <c r="AM261" s="14">
        <v>472.04519978932524</v>
      </c>
      <c r="AN261" s="14">
        <v>513.25851857568762</v>
      </c>
      <c r="AO261" s="14">
        <v>404.35243266231652</v>
      </c>
      <c r="AP261" s="14">
        <v>522.51012450550002</v>
      </c>
      <c r="AQ261" s="17"/>
      <c r="AR261" s="17"/>
      <c r="AS261" s="17"/>
      <c r="AT261" s="17"/>
      <c r="AU261" s="17"/>
      <c r="AV261" s="978"/>
      <c r="AW261" s="17"/>
      <c r="AX261" s="17"/>
      <c r="AY261" s="17"/>
      <c r="AZ261" s="17"/>
      <c r="BA261" s="1132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</row>
    <row r="262" spans="1:73" s="129" customFormat="1" ht="18" customHeight="1" x14ac:dyDescent="0.35">
      <c r="A262" s="162" t="s">
        <v>392</v>
      </c>
      <c r="B262" s="100" t="s">
        <v>45</v>
      </c>
      <c r="C262" s="159" t="s">
        <v>45</v>
      </c>
      <c r="D262" s="14" t="s">
        <v>15</v>
      </c>
      <c r="E262" s="16" t="s">
        <v>149</v>
      </c>
      <c r="F262" s="21"/>
      <c r="G262" s="15" t="str">
        <f>$G$5</f>
        <v>Þús. tonn CO₂-íg. | kt CO₂e</v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4">
        <v>444.80851616708713</v>
      </c>
      <c r="X262" s="14">
        <v>869.57185988485026</v>
      </c>
      <c r="Y262" s="14">
        <v>990.9812662975811</v>
      </c>
      <c r="Z262" s="14">
        <v>1556.7584922170533</v>
      </c>
      <c r="AA262" s="14">
        <v>1393.4018646112661</v>
      </c>
      <c r="AB262" s="14">
        <v>1391.9209450624714</v>
      </c>
      <c r="AC262" s="14">
        <v>1281.3105455922125</v>
      </c>
      <c r="AD262" s="14">
        <v>1328.734241090614</v>
      </c>
      <c r="AE262" s="14">
        <v>1353.4714335748731</v>
      </c>
      <c r="AF262" s="14">
        <v>1368.5549133196287</v>
      </c>
      <c r="AG262" s="14">
        <v>1392.8009611325194</v>
      </c>
      <c r="AH262" s="14">
        <v>1354.0817500285532</v>
      </c>
      <c r="AI262" s="14">
        <v>1385.5590799231948</v>
      </c>
      <c r="AJ262" s="14">
        <v>1382.5326490562104</v>
      </c>
      <c r="AK262" s="14">
        <v>1348.3578754895577</v>
      </c>
      <c r="AL262" s="14">
        <v>1328.849358132371</v>
      </c>
      <c r="AM262" s="14">
        <v>1345.5222697586937</v>
      </c>
      <c r="AN262" s="14">
        <v>1354.2007303406649</v>
      </c>
      <c r="AO262" s="14">
        <v>1402.6496416686878</v>
      </c>
      <c r="AP262" s="14">
        <v>1360.4116549515916</v>
      </c>
      <c r="AQ262" s="17"/>
      <c r="AR262" s="17"/>
      <c r="AS262" s="17"/>
      <c r="AT262" s="17"/>
      <c r="AU262" s="17"/>
      <c r="AV262" s="978"/>
      <c r="AW262" s="17"/>
      <c r="AX262" s="17"/>
      <c r="AY262" s="17"/>
      <c r="AZ262" s="17"/>
      <c r="BA262" s="1132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</row>
    <row r="263" spans="1:73" s="7" customFormat="1" ht="18" customHeight="1" x14ac:dyDescent="0.4">
      <c r="A263" s="162" t="s">
        <v>87</v>
      </c>
      <c r="B263" s="100" t="s">
        <v>45</v>
      </c>
      <c r="C263" s="159" t="s">
        <v>45</v>
      </c>
      <c r="D263" s="21" t="s">
        <v>129</v>
      </c>
      <c r="E263" s="21"/>
      <c r="F263" s="21"/>
      <c r="G263" s="22" t="str">
        <f>$G$5</f>
        <v>Þús. tonn CO₂-íg. | kt CO₂e</v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63">
        <v>852.8829310927872</v>
      </c>
      <c r="X263" s="163">
        <v>1273.7572023640969</v>
      </c>
      <c r="Y263" s="163">
        <v>1414.5983388630543</v>
      </c>
      <c r="Z263" s="163">
        <v>1931.1151277677466</v>
      </c>
      <c r="AA263" s="163">
        <v>1764.1449942061063</v>
      </c>
      <c r="AB263" s="163">
        <v>1783.4334517036384</v>
      </c>
      <c r="AC263" s="163">
        <v>1680.8912393315998</v>
      </c>
      <c r="AD263" s="163">
        <v>1754.8609910767771</v>
      </c>
      <c r="AE263" s="163">
        <v>1771.0008677179781</v>
      </c>
      <c r="AF263" s="163">
        <v>1744.9715736278213</v>
      </c>
      <c r="AG263" s="163">
        <v>1801.5981907139037</v>
      </c>
      <c r="AH263" s="163">
        <v>1771.6683497563386</v>
      </c>
      <c r="AI263" s="163">
        <v>1824.7934949065466</v>
      </c>
      <c r="AJ263" s="163">
        <v>1846.9543490538742</v>
      </c>
      <c r="AK263" s="163">
        <v>1788.0088506002819</v>
      </c>
      <c r="AL263" s="163">
        <v>1752.0332140392577</v>
      </c>
      <c r="AM263" s="163">
        <v>1828.02</v>
      </c>
      <c r="AN263" s="163">
        <v>1875.076</v>
      </c>
      <c r="AO263" s="163">
        <v>1812.53</v>
      </c>
      <c r="AP263" s="163">
        <v>1889.154</v>
      </c>
      <c r="AQ263" s="17"/>
      <c r="AR263" s="17"/>
      <c r="AS263" s="17"/>
      <c r="AT263" s="17"/>
      <c r="AU263" s="17"/>
      <c r="AV263" s="978"/>
      <c r="AW263" s="17"/>
      <c r="AX263" s="17"/>
      <c r="AY263" s="17"/>
      <c r="AZ263" s="17"/>
      <c r="BA263" s="1132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</row>
    <row r="264" spans="1:73" s="155" customFormat="1" ht="33" customHeight="1" x14ac:dyDescent="0.4">
      <c r="A264" s="99"/>
      <c r="B264" s="100"/>
      <c r="C264" s="159" t="s">
        <v>45</v>
      </c>
      <c r="D264" s="899" t="str">
        <f>$D$12</f>
        <v>Sviðsmynd byggð á aðgerðum stjórvalda</v>
      </c>
      <c r="E264" s="899" t="str">
        <f>$E$12</f>
        <v>Government policy-based scenario</v>
      </c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103"/>
      <c r="AQ264" s="103"/>
      <c r="AR264" s="103"/>
      <c r="AS264" s="103"/>
      <c r="AT264" s="103"/>
      <c r="AU264" s="103"/>
      <c r="AV264" s="1007"/>
      <c r="AW264" s="103"/>
      <c r="AX264" s="103"/>
      <c r="AY264" s="103"/>
      <c r="AZ264" s="103"/>
      <c r="BA264" s="1140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</row>
    <row r="265" spans="1:73" s="103" customFormat="1" ht="18" customHeight="1" x14ac:dyDescent="0.35">
      <c r="A265" s="119" t="s">
        <v>89</v>
      </c>
      <c r="B265" s="8" t="str">
        <f t="shared" ref="B265" si="72">A265&amp;" "&amp;C265</f>
        <v>ETS Energy EmissionsGHGskt CO2eq WEM</v>
      </c>
      <c r="C265" s="1036" t="s">
        <v>424</v>
      </c>
      <c r="D265" s="14" t="s">
        <v>35</v>
      </c>
      <c r="E265" s="16" t="s">
        <v>166</v>
      </c>
      <c r="F265" s="21"/>
      <c r="G265" s="15" t="str">
        <f>$G$5</f>
        <v>Þús. tonn CO₂-íg. | kt CO₂e</v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315"/>
      <c r="AP265" s="1089">
        <f>AP260</f>
        <v>6.230714396192325</v>
      </c>
      <c r="AQ265" s="161">
        <v>5.968475002220031</v>
      </c>
      <c r="AR265" s="161">
        <v>5.8719366611055301</v>
      </c>
      <c r="AS265" s="161">
        <v>5.4645914083349805</v>
      </c>
      <c r="AT265" s="161">
        <v>5.399852913038365</v>
      </c>
      <c r="AU265" s="161">
        <v>5.3420840200191302</v>
      </c>
      <c r="AV265" s="1035">
        <v>5.2884279707659223</v>
      </c>
      <c r="AW265" s="161">
        <v>5.2484598703890297</v>
      </c>
      <c r="AX265" s="161">
        <v>5.1957557384651523</v>
      </c>
      <c r="AY265" s="161">
        <v>5.1265840538047023</v>
      </c>
      <c r="AZ265" s="161">
        <v>5.0478678713272238</v>
      </c>
      <c r="BA265" s="1035">
        <v>4.9594782218949156</v>
      </c>
      <c r="BB265" s="161">
        <v>4.8630320884285236</v>
      </c>
      <c r="BC265" s="161">
        <v>4.7581105075881513</v>
      </c>
      <c r="BD265" s="161">
        <v>4.6446338103341303</v>
      </c>
      <c r="BE265" s="161">
        <v>4.5217140723309353</v>
      </c>
      <c r="BF265" s="161">
        <v>4.3896426712586791</v>
      </c>
      <c r="BG265" s="161">
        <v>4.2637100520019988</v>
      </c>
      <c r="BH265" s="161">
        <v>4.1218731212607134</v>
      </c>
      <c r="BI265" s="161">
        <v>3.9715048728521576</v>
      </c>
      <c r="BJ265" s="161">
        <v>3.811484587039121</v>
      </c>
      <c r="BK265" s="161">
        <v>3.6428875612413267</v>
      </c>
      <c r="BL265" s="161">
        <v>3.4628026724322312</v>
      </c>
      <c r="BM265" s="161">
        <v>3.2693636432058897</v>
      </c>
      <c r="BN265" s="161">
        <v>3.0646918072026232</v>
      </c>
      <c r="BO265" s="161">
        <v>2.851459536841471</v>
      </c>
      <c r="BP265" s="161">
        <v>2.6222841634313627</v>
      </c>
      <c r="BQ265" s="161">
        <v>2.38495324640727</v>
      </c>
      <c r="BR265" s="161">
        <v>2.133312669392228</v>
      </c>
      <c r="BS265" s="161">
        <v>1.8761012260850265</v>
      </c>
      <c r="BT265" s="161">
        <v>1.6042312628281523</v>
      </c>
      <c r="BU265" s="161">
        <v>1.3234399890146835</v>
      </c>
    </row>
    <row r="266" spans="1:73" s="103" customFormat="1" ht="18" customHeight="1" x14ac:dyDescent="0.35">
      <c r="A266" s="162" t="s">
        <v>391</v>
      </c>
      <c r="B266" s="8" t="str">
        <f t="shared" ref="B266:B268" si="73">A266&amp;" "&amp;C266</f>
        <v>2C2Emissions (ETS)kt CO2eq WEM</v>
      </c>
      <c r="C266" s="1036" t="s">
        <v>424</v>
      </c>
      <c r="D266" s="14" t="s">
        <v>36</v>
      </c>
      <c r="E266" s="16" t="s">
        <v>150</v>
      </c>
      <c r="F266" s="21"/>
      <c r="G266" s="15" t="str">
        <f>$G$5</f>
        <v>Þús. tonn CO₂-íg. | kt CO₂e</v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315"/>
      <c r="AP266" s="1089">
        <f>AP261</f>
        <v>522.51012450550002</v>
      </c>
      <c r="AQ266" s="14">
        <v>400.40782445710789</v>
      </c>
      <c r="AR266" s="14">
        <v>401.31640722861971</v>
      </c>
      <c r="AS266" s="14">
        <v>505.94329433327846</v>
      </c>
      <c r="AT266" s="14">
        <v>503.44329433327846</v>
      </c>
      <c r="AU266" s="14">
        <v>503.44329433327846</v>
      </c>
      <c r="AV266" s="1031">
        <v>503.44329433327846</v>
      </c>
      <c r="AW266" s="14">
        <v>503.44329433327846</v>
      </c>
      <c r="AX266" s="14">
        <v>503.44329433327846</v>
      </c>
      <c r="AY266" s="14">
        <v>503.44329433327846</v>
      </c>
      <c r="AZ266" s="14">
        <v>503.44329433327846</v>
      </c>
      <c r="BA266" s="1031">
        <v>503.44329433327846</v>
      </c>
      <c r="BB266" s="14">
        <v>503.44329433327846</v>
      </c>
      <c r="BC266" s="14">
        <v>503.44329433327846</v>
      </c>
      <c r="BD266" s="14">
        <v>503.44329433327846</v>
      </c>
      <c r="BE266" s="14">
        <v>503.44329433327846</v>
      </c>
      <c r="BF266" s="14">
        <v>503.44329433327846</v>
      </c>
      <c r="BG266" s="14">
        <v>503.44329433327846</v>
      </c>
      <c r="BH266" s="14">
        <v>503.44329433327846</v>
      </c>
      <c r="BI266" s="14">
        <v>503.44329433327846</v>
      </c>
      <c r="BJ266" s="14">
        <v>503.44329433327846</v>
      </c>
      <c r="BK266" s="14">
        <v>503.44329433327846</v>
      </c>
      <c r="BL266" s="14">
        <v>503.44329433327846</v>
      </c>
      <c r="BM266" s="14">
        <v>503.44329433327846</v>
      </c>
      <c r="BN266" s="14">
        <v>503.44329433327846</v>
      </c>
      <c r="BO266" s="14">
        <v>503.44329433327846</v>
      </c>
      <c r="BP266" s="14">
        <v>503.44329433327846</v>
      </c>
      <c r="BQ266" s="14">
        <v>503.44329433327846</v>
      </c>
      <c r="BR266" s="14">
        <v>503.44329433327846</v>
      </c>
      <c r="BS266" s="14">
        <v>503.44329433327846</v>
      </c>
      <c r="BT266" s="14">
        <v>503.44329433327846</v>
      </c>
      <c r="BU266" s="14">
        <v>503.44329433327846</v>
      </c>
    </row>
    <row r="267" spans="1:73" s="129" customFormat="1" ht="18" customHeight="1" x14ac:dyDescent="0.35">
      <c r="A267" s="162" t="s">
        <v>392</v>
      </c>
      <c r="B267" s="8" t="str">
        <f t="shared" si="73"/>
        <v>2C3Emissions (ETS)kt CO2eq WEM</v>
      </c>
      <c r="C267" s="1036" t="s">
        <v>424</v>
      </c>
      <c r="D267" s="14" t="s">
        <v>15</v>
      </c>
      <c r="E267" s="16" t="s">
        <v>149</v>
      </c>
      <c r="F267" s="21"/>
      <c r="G267" s="15" t="str">
        <f>$G$5</f>
        <v>Þús. tonn CO₂-íg. | kt CO₂e</v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315"/>
      <c r="AP267" s="1089">
        <f>AP262</f>
        <v>1360.4116549515916</v>
      </c>
      <c r="AQ267" s="14">
        <v>1345.7552879941379</v>
      </c>
      <c r="AR267" s="14">
        <v>1258.64139186342</v>
      </c>
      <c r="AS267" s="14">
        <v>1421.9002336039064</v>
      </c>
      <c r="AT267" s="14">
        <v>1427.3247586040311</v>
      </c>
      <c r="AU267" s="14">
        <v>1426.835419993906</v>
      </c>
      <c r="AV267" s="1031">
        <v>1427.1817869384317</v>
      </c>
      <c r="AW267" s="14">
        <v>1427.3534644674573</v>
      </c>
      <c r="AX267" s="14">
        <v>1428.4031069036932</v>
      </c>
      <c r="AY267" s="14">
        <v>1427.6998314119826</v>
      </c>
      <c r="AZ267" s="14">
        <v>1427.8730148842455</v>
      </c>
      <c r="BA267" s="1031">
        <v>1427.8730148842455</v>
      </c>
      <c r="BB267" s="14">
        <v>1432.9811743443784</v>
      </c>
      <c r="BC267" s="14">
        <v>1432.0926678345086</v>
      </c>
      <c r="BD267" s="14">
        <v>1432.0926678345086</v>
      </c>
      <c r="BE267" s="14">
        <v>1432.0926678345086</v>
      </c>
      <c r="BF267" s="14">
        <v>1432.9811743443784</v>
      </c>
      <c r="BG267" s="14">
        <v>1432.0926678345086</v>
      </c>
      <c r="BH267" s="14">
        <v>1432.0926678345086</v>
      </c>
      <c r="BI267" s="14">
        <v>1432.0926678345086</v>
      </c>
      <c r="BJ267" s="14">
        <v>1432.9811743443784</v>
      </c>
      <c r="BK267" s="14">
        <v>1432.0926678345086</v>
      </c>
      <c r="BL267" s="14">
        <v>1432.0926678345086</v>
      </c>
      <c r="BM267" s="14">
        <v>1432.0926678345086</v>
      </c>
      <c r="BN267" s="14">
        <v>1432.9811743443784</v>
      </c>
      <c r="BO267" s="14">
        <v>1432.0926678345086</v>
      </c>
      <c r="BP267" s="14">
        <v>1432.0926678345086</v>
      </c>
      <c r="BQ267" s="14">
        <v>1432.0926678345086</v>
      </c>
      <c r="BR267" s="14">
        <v>1432.9811743443784</v>
      </c>
      <c r="BS267" s="14">
        <v>1432.0926678345086</v>
      </c>
      <c r="BT267" s="14">
        <v>1432.0926678345086</v>
      </c>
      <c r="BU267" s="14">
        <v>1432.0926678345086</v>
      </c>
    </row>
    <row r="268" spans="1:73" s="7" customFormat="1" ht="18" customHeight="1" x14ac:dyDescent="0.4">
      <c r="A268" s="162" t="s">
        <v>87</v>
      </c>
      <c r="B268" s="8" t="str">
        <f t="shared" si="73"/>
        <v>ETS TotalGHGskt CO2eq WEM</v>
      </c>
      <c r="C268" s="1036" t="s">
        <v>424</v>
      </c>
      <c r="D268" s="21" t="s">
        <v>129</v>
      </c>
      <c r="E268" s="21"/>
      <c r="F268" s="21"/>
      <c r="G268" s="22" t="str">
        <f>$G$5</f>
        <v>Þús. tonn CO₂-íg. | kt CO₂e</v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315"/>
      <c r="AP268" s="1090">
        <f>AP263</f>
        <v>1889.154</v>
      </c>
      <c r="AQ268" s="163">
        <v>1752.1315874534657</v>
      </c>
      <c r="AR268" s="163">
        <v>1665.8297357531455</v>
      </c>
      <c r="AS268" s="163">
        <v>1933.3081193455198</v>
      </c>
      <c r="AT268" s="163">
        <v>1936.1679058503478</v>
      </c>
      <c r="AU268" s="163">
        <v>1935.6207983472038</v>
      </c>
      <c r="AV268" s="1012">
        <v>1935.913509242476</v>
      </c>
      <c r="AW268" s="163">
        <v>1936.0452186711248</v>
      </c>
      <c r="AX268" s="163">
        <v>1937.0421569754367</v>
      </c>
      <c r="AY268" s="163">
        <v>1936.2697097990658</v>
      </c>
      <c r="AZ268" s="163">
        <v>1936.3641770888514</v>
      </c>
      <c r="BA268" s="1012">
        <v>1936.275787439419</v>
      </c>
      <c r="BB268" s="163">
        <v>1941.2875007660853</v>
      </c>
      <c r="BC268" s="163">
        <v>1940.294072675375</v>
      </c>
      <c r="BD268" s="163">
        <v>1940.1805959781211</v>
      </c>
      <c r="BE268" s="163">
        <v>1940.0576762401179</v>
      </c>
      <c r="BF268" s="163">
        <v>1940.8141113489153</v>
      </c>
      <c r="BG268" s="163">
        <v>1939.7996722197888</v>
      </c>
      <c r="BH268" s="163">
        <v>1939.6578352890476</v>
      </c>
      <c r="BI268" s="163">
        <v>1939.5074670406391</v>
      </c>
      <c r="BJ268" s="163">
        <v>1940.2359532646958</v>
      </c>
      <c r="BK268" s="163">
        <v>1939.1788497290283</v>
      </c>
      <c r="BL268" s="163">
        <v>1938.9987648402191</v>
      </c>
      <c r="BM268" s="163">
        <v>1938.8053258109928</v>
      </c>
      <c r="BN268" s="163">
        <v>1939.4891604848594</v>
      </c>
      <c r="BO268" s="163">
        <v>1938.3874217046284</v>
      </c>
      <c r="BP268" s="163">
        <v>1938.1582463312184</v>
      </c>
      <c r="BQ268" s="163">
        <v>1937.9209154141943</v>
      </c>
      <c r="BR268" s="163">
        <v>1938.5577813470488</v>
      </c>
      <c r="BS268" s="163">
        <v>1937.4120633938719</v>
      </c>
      <c r="BT268" s="163">
        <v>1937.140193430615</v>
      </c>
      <c r="BU268" s="163">
        <v>1936.8594021568017</v>
      </c>
    </row>
    <row r="269" spans="1:73" s="593" customFormat="1" ht="42.6" customHeight="1" x14ac:dyDescent="0.7">
      <c r="A269" s="587"/>
      <c r="B269" s="588" t="s">
        <v>45</v>
      </c>
      <c r="C269" s="589"/>
      <c r="D269" s="590" t="s">
        <v>188</v>
      </c>
      <c r="E269" s="591"/>
      <c r="F269" s="591"/>
      <c r="G269" s="591"/>
      <c r="H269" s="591"/>
      <c r="I269" s="591"/>
      <c r="J269" s="591"/>
      <c r="K269" s="591"/>
      <c r="L269" s="591"/>
      <c r="M269" s="591"/>
      <c r="N269" s="591"/>
      <c r="O269" s="591"/>
      <c r="P269" s="591"/>
      <c r="Q269" s="591"/>
      <c r="R269" s="591"/>
      <c r="S269" s="591"/>
      <c r="T269" s="591"/>
      <c r="U269" s="591"/>
      <c r="V269" s="591"/>
      <c r="W269" s="592"/>
      <c r="X269" s="592"/>
      <c r="Y269" s="592"/>
      <c r="Z269" s="592"/>
      <c r="AA269" s="592"/>
      <c r="AB269" s="592"/>
      <c r="AC269" s="592"/>
      <c r="AD269" s="592"/>
      <c r="AE269" s="592"/>
      <c r="AF269" s="592"/>
      <c r="AG269" s="592"/>
      <c r="AH269" s="592"/>
      <c r="AI269" s="592"/>
      <c r="AJ269" s="592"/>
      <c r="AK269" s="592"/>
      <c r="AL269" s="592"/>
      <c r="AM269" s="592"/>
      <c r="AV269" s="1013"/>
      <c r="BA269" s="1149"/>
    </row>
    <row r="270" spans="1:73" s="601" customFormat="1" ht="37.200000000000003" customHeight="1" x14ac:dyDescent="0.4">
      <c r="A270" s="594"/>
      <c r="B270" s="595"/>
      <c r="C270" s="596"/>
      <c r="D270" s="597"/>
      <c r="E270" s="598"/>
      <c r="F270" s="598"/>
      <c r="G270" s="598"/>
      <c r="H270" s="598"/>
      <c r="I270" s="598"/>
      <c r="J270" s="598"/>
      <c r="K270" s="598"/>
      <c r="L270" s="598"/>
      <c r="M270" s="598"/>
      <c r="N270" s="598"/>
      <c r="O270" s="598"/>
      <c r="P270" s="598"/>
      <c r="Q270" s="598"/>
      <c r="R270" s="598"/>
      <c r="S270" s="598"/>
      <c r="T270" s="598"/>
      <c r="U270" s="598"/>
      <c r="V270" s="598"/>
      <c r="W270" s="599"/>
      <c r="X270" s="600"/>
      <c r="Y270" s="600"/>
      <c r="Z270" s="600"/>
      <c r="AA270" s="600"/>
      <c r="AB270" s="600"/>
      <c r="AC270" s="600"/>
      <c r="AD270" s="600"/>
      <c r="AE270" s="600"/>
      <c r="AF270" s="600"/>
      <c r="AG270" s="600"/>
      <c r="AH270" s="600"/>
      <c r="AI270" s="600"/>
      <c r="AJ270" s="600"/>
      <c r="AK270" s="600"/>
      <c r="AL270" s="600"/>
      <c r="AM270" s="600"/>
      <c r="AN270" s="600"/>
      <c r="AO270" s="600"/>
      <c r="AP270" s="600"/>
      <c r="AQ270" s="600"/>
      <c r="AR270" s="600"/>
      <c r="AS270" s="600"/>
      <c r="AT270" s="600"/>
      <c r="AU270" s="600"/>
      <c r="AV270" s="1014"/>
      <c r="AW270" s="600"/>
      <c r="AX270" s="600"/>
      <c r="AY270" s="600"/>
      <c r="AZ270" s="600"/>
      <c r="BA270" s="1150"/>
      <c r="BB270" s="600"/>
      <c r="BC270" s="600"/>
      <c r="BD270" s="600"/>
      <c r="BE270" s="600"/>
      <c r="BF270" s="600"/>
      <c r="BG270" s="600"/>
      <c r="BH270" s="600"/>
      <c r="BI270" s="600"/>
      <c r="BJ270" s="600"/>
      <c r="BK270" s="600"/>
      <c r="BL270" s="600"/>
      <c r="BM270" s="600"/>
      <c r="BN270" s="600"/>
      <c r="BO270" s="600"/>
      <c r="BP270" s="600"/>
      <c r="BQ270" s="600"/>
      <c r="BR270" s="600"/>
      <c r="BS270" s="600"/>
      <c r="BT270" s="600"/>
      <c r="BU270" s="600"/>
    </row>
    <row r="271" spans="1:73" s="155" customFormat="1" ht="15" customHeight="1" x14ac:dyDescent="0.4">
      <c r="A271" s="99"/>
      <c r="B271" s="100" t="s">
        <v>45</v>
      </c>
      <c r="C271" s="105"/>
      <c r="D271" s="892" t="str">
        <f>$D$4</f>
        <v>Söguleg losun</v>
      </c>
      <c r="E271" s="892" t="s">
        <v>360</v>
      </c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892"/>
      <c r="AW271" s="7"/>
      <c r="AX271" s="7"/>
      <c r="AY271" s="7"/>
      <c r="AZ271" s="7"/>
      <c r="BA271" s="1139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</row>
    <row r="272" spans="1:73" s="103" customFormat="1" ht="18" customHeight="1" x14ac:dyDescent="0.35">
      <c r="A272" s="99" t="s">
        <v>77</v>
      </c>
      <c r="B272" s="100" t="str">
        <f t="shared" ref="B272:B277" si="74">A272</f>
        <v>4.A Forest Landkt CO2-eq</v>
      </c>
      <c r="C272" s="105" t="s">
        <v>45</v>
      </c>
      <c r="D272" s="14" t="s">
        <v>93</v>
      </c>
      <c r="E272" s="13" t="s">
        <v>193</v>
      </c>
      <c r="F272" s="21"/>
      <c r="G272" s="15" t="str">
        <f t="shared" ref="G272:G277" si="75">$G$5</f>
        <v>Þús. tonn CO₂-íg. | kt CO₂e</v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6">
        <v>-146.23533417009705</v>
      </c>
      <c r="X272" s="16">
        <v>-153.26012993715347</v>
      </c>
      <c r="Y272" s="16">
        <v>-271.22997447527723</v>
      </c>
      <c r="Z272" s="16">
        <v>-275.51343668429985</v>
      </c>
      <c r="AA272" s="16">
        <v>-288.43675180061956</v>
      </c>
      <c r="AB272" s="16">
        <v>-311.66248287272629</v>
      </c>
      <c r="AC272" s="16">
        <v>-339.33829162329857</v>
      </c>
      <c r="AD272" s="16">
        <v>-349.94447073587037</v>
      </c>
      <c r="AE272" s="16">
        <v>-368.40232096475518</v>
      </c>
      <c r="AF272" s="16">
        <v>-391.24425872542639</v>
      </c>
      <c r="AG272" s="16">
        <v>-416.62145516489073</v>
      </c>
      <c r="AH272" s="16">
        <v>-440.63094788351214</v>
      </c>
      <c r="AI272" s="16">
        <v>-479.08671814679565</v>
      </c>
      <c r="AJ272" s="16">
        <v>-508.4628813333693</v>
      </c>
      <c r="AK272" s="16">
        <v>-509.99055054529128</v>
      </c>
      <c r="AL272" s="16">
        <v>-513.99765483319788</v>
      </c>
      <c r="AM272" s="16">
        <v>-516.40687686317438</v>
      </c>
      <c r="AN272" s="16">
        <v>-545.81520571977512</v>
      </c>
      <c r="AO272" s="16">
        <v>-536.85907215306759</v>
      </c>
      <c r="AP272" s="16">
        <v>-534.16681294228749</v>
      </c>
      <c r="AQ272" s="17"/>
      <c r="AR272" s="17"/>
      <c r="AS272" s="17"/>
      <c r="AT272" s="17"/>
      <c r="AU272" s="17"/>
      <c r="AV272" s="978"/>
      <c r="AW272" s="17"/>
      <c r="AX272" s="17"/>
      <c r="AY272" s="17"/>
      <c r="AZ272" s="17"/>
      <c r="BA272" s="1132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</row>
    <row r="273" spans="1:73" s="103" customFormat="1" ht="18" customHeight="1" x14ac:dyDescent="0.4">
      <c r="A273" s="99" t="s">
        <v>78</v>
      </c>
      <c r="B273" s="100" t="str">
        <f t="shared" si="74"/>
        <v>4.B Croplandkt CO2-eq</v>
      </c>
      <c r="C273" s="105" t="s">
        <v>45</v>
      </c>
      <c r="D273" s="14" t="s">
        <v>119</v>
      </c>
      <c r="E273" s="13" t="s">
        <v>142</v>
      </c>
      <c r="F273" s="21"/>
      <c r="G273" s="15" t="str">
        <f t="shared" si="75"/>
        <v>Þús. tonn CO₂-íg. | kt CO₂e</v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4">
        <v>2071.147082471155</v>
      </c>
      <c r="X273" s="14">
        <v>2063.2521326491069</v>
      </c>
      <c r="Y273" s="14">
        <v>2055.2952194100731</v>
      </c>
      <c r="Z273" s="14">
        <v>2047.3695041551184</v>
      </c>
      <c r="AA273" s="14">
        <v>1995.5861041754997</v>
      </c>
      <c r="AB273" s="14">
        <v>1961.990907206776</v>
      </c>
      <c r="AC273" s="14">
        <v>1928.2361178634383</v>
      </c>
      <c r="AD273" s="14">
        <v>1894.3202395710582</v>
      </c>
      <c r="AE273" s="14">
        <v>1860.2417546048814</v>
      </c>
      <c r="AF273" s="14">
        <v>1825.9991236894296</v>
      </c>
      <c r="AG273" s="14">
        <v>1792.7549377725668</v>
      </c>
      <c r="AH273" s="14">
        <v>1757.3863735672146</v>
      </c>
      <c r="AI273" s="14">
        <v>1722.6472788230353</v>
      </c>
      <c r="AJ273" s="14">
        <v>1687.7362017757173</v>
      </c>
      <c r="AK273" s="14">
        <v>1652.6537063186304</v>
      </c>
      <c r="AL273" s="14">
        <v>1617.4425304760753</v>
      </c>
      <c r="AM273" s="14">
        <v>1581.9655092132803</v>
      </c>
      <c r="AN273" s="14">
        <v>1648.3529157049816</v>
      </c>
      <c r="AO273" s="14">
        <v>1634.6762937068095</v>
      </c>
      <c r="AP273" s="14">
        <v>1666.236516972165</v>
      </c>
      <c r="AQ273" s="17"/>
      <c r="AR273" s="17"/>
      <c r="AS273" s="17"/>
      <c r="AT273" s="17"/>
      <c r="AU273" s="17"/>
      <c r="AV273" s="978"/>
      <c r="AW273" s="17"/>
      <c r="AX273" s="17"/>
      <c r="AY273" s="17"/>
      <c r="AZ273" s="17"/>
      <c r="BA273" s="1132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</row>
    <row r="274" spans="1:73" s="103" customFormat="1" ht="18" customHeight="1" x14ac:dyDescent="0.4">
      <c r="A274" s="99" t="s">
        <v>79</v>
      </c>
      <c r="B274" s="100" t="str">
        <f t="shared" si="74"/>
        <v>4.C Grasslandkt CO2-eq</v>
      </c>
      <c r="C274" s="105" t="s">
        <v>45</v>
      </c>
      <c r="D274" s="14" t="s">
        <v>28</v>
      </c>
      <c r="E274" s="13" t="s">
        <v>143</v>
      </c>
      <c r="F274" s="21"/>
      <c r="G274" s="15" t="str">
        <f t="shared" si="75"/>
        <v>Þús. tonn CO₂-íg. | kt CO₂e</v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4">
        <v>4646.6745449620948</v>
      </c>
      <c r="X274" s="14">
        <v>4709.6447456603873</v>
      </c>
      <c r="Y274" s="14">
        <v>4741.8115370648111</v>
      </c>
      <c r="Z274" s="14">
        <v>4796.9985012695315</v>
      </c>
      <c r="AA274" s="14">
        <v>4820.8595133309873</v>
      </c>
      <c r="AB274" s="14">
        <v>4833.6412044650779</v>
      </c>
      <c r="AC274" s="14">
        <v>4846.3361301249206</v>
      </c>
      <c r="AD274" s="14">
        <v>4864.8560683792603</v>
      </c>
      <c r="AE274" s="14">
        <v>4884.7104794695124</v>
      </c>
      <c r="AF274" s="14">
        <v>4904.0874948135088</v>
      </c>
      <c r="AG274" s="14">
        <v>4921.9080237855278</v>
      </c>
      <c r="AH274" s="14">
        <v>4931.5692132366248</v>
      </c>
      <c r="AI274" s="14">
        <v>4943.9497864093064</v>
      </c>
      <c r="AJ274" s="14">
        <v>4963.5918517820473</v>
      </c>
      <c r="AK274" s="14">
        <v>4980.3641393679445</v>
      </c>
      <c r="AL274" s="14">
        <v>4994.7882683214366</v>
      </c>
      <c r="AM274" s="14">
        <v>5002.9875971910178</v>
      </c>
      <c r="AN274" s="14">
        <v>4987.933155303057</v>
      </c>
      <c r="AO274" s="14">
        <v>5022.57673231832</v>
      </c>
      <c r="AP274" s="14">
        <v>5040.1391397011794</v>
      </c>
      <c r="AQ274" s="17"/>
      <c r="AR274" s="17"/>
      <c r="AS274" s="17"/>
      <c r="AT274" s="17"/>
      <c r="AU274" s="17"/>
      <c r="AV274" s="978"/>
      <c r="AW274" s="17"/>
      <c r="AX274" s="17"/>
      <c r="AY274" s="17"/>
      <c r="AZ274" s="17"/>
      <c r="BA274" s="1132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</row>
    <row r="275" spans="1:73" s="103" customFormat="1" ht="18" customHeight="1" x14ac:dyDescent="0.4">
      <c r="A275" s="99" t="s">
        <v>80</v>
      </c>
      <c r="B275" s="100" t="str">
        <f t="shared" si="74"/>
        <v>4.D Wetlandskt CO2-eq</v>
      </c>
      <c r="C275" s="105" t="s">
        <v>45</v>
      </c>
      <c r="D275" s="14" t="s">
        <v>29</v>
      </c>
      <c r="E275" s="13" t="s">
        <v>144</v>
      </c>
      <c r="F275" s="21"/>
      <c r="G275" s="15" t="str">
        <f t="shared" si="75"/>
        <v>Þús. tonn CO₂-íg. | kt CO₂e</v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4">
        <v>19.44393671132331</v>
      </c>
      <c r="X275" s="14">
        <v>21.60728372667279</v>
      </c>
      <c r="Y275" s="14">
        <v>20.494161746509487</v>
      </c>
      <c r="Z275" s="14">
        <v>20.538561427802428</v>
      </c>
      <c r="AA275" s="14">
        <v>21.029356724530317</v>
      </c>
      <c r="AB275" s="14">
        <v>21.158290146929598</v>
      </c>
      <c r="AC275" s="14">
        <v>15.686390391163126</v>
      </c>
      <c r="AD275" s="14">
        <v>15.723695057829779</v>
      </c>
      <c r="AE275" s="14">
        <v>15.804207057829778</v>
      </c>
      <c r="AF275" s="14">
        <v>16.069981783977006</v>
      </c>
      <c r="AG275" s="14">
        <v>16.181055815110437</v>
      </c>
      <c r="AH275" s="14">
        <v>14.727682777528576</v>
      </c>
      <c r="AI275" s="14">
        <v>14.859338689513962</v>
      </c>
      <c r="AJ275" s="14">
        <v>14.793762384685564</v>
      </c>
      <c r="AK275" s="14">
        <v>15.279062184685536</v>
      </c>
      <c r="AL275" s="14">
        <v>16.32024494228526</v>
      </c>
      <c r="AM275" s="14">
        <v>16.762905784685447</v>
      </c>
      <c r="AN275" s="14">
        <v>17.11051745135212</v>
      </c>
      <c r="AO275" s="14">
        <v>17.149517784685422</v>
      </c>
      <c r="AP275" s="14">
        <v>17.149632836863123</v>
      </c>
      <c r="AQ275" s="17"/>
      <c r="AR275" s="17"/>
      <c r="AS275" s="17"/>
      <c r="AT275" s="17"/>
      <c r="AU275" s="17"/>
      <c r="AV275" s="978"/>
      <c r="AW275" s="17"/>
      <c r="AX275" s="17"/>
      <c r="AY275" s="17"/>
      <c r="AZ275" s="17"/>
      <c r="BA275" s="1132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</row>
    <row r="276" spans="1:73" s="103" customFormat="1" ht="18" customHeight="1" x14ac:dyDescent="0.4">
      <c r="A276" s="99" t="s">
        <v>94</v>
      </c>
      <c r="B276" s="100" t="str">
        <f t="shared" si="74"/>
        <v>LULUCF Annað</v>
      </c>
      <c r="C276" s="105" t="s">
        <v>45</v>
      </c>
      <c r="D276" s="14" t="s">
        <v>11</v>
      </c>
      <c r="E276" s="13" t="s">
        <v>132</v>
      </c>
      <c r="F276" s="21"/>
      <c r="G276" s="15" t="str">
        <f t="shared" si="75"/>
        <v>Þús. tonn CO₂-íg. | kt CO₂e</v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4">
        <f t="shared" ref="W276:AP276" si="76">W$277-SUM(W$272:W$275)</f>
        <v>58.034931434503051</v>
      </c>
      <c r="X276" s="14">
        <f t="shared" si="76"/>
        <v>60.65528305337557</v>
      </c>
      <c r="Y276" s="14">
        <f t="shared" si="76"/>
        <v>61.84189976890957</v>
      </c>
      <c r="Z276" s="14">
        <f t="shared" si="76"/>
        <v>63.979033298388458</v>
      </c>
      <c r="AA276" s="14">
        <f t="shared" si="76"/>
        <v>65.88447214720054</v>
      </c>
      <c r="AB276" s="14">
        <f t="shared" si="76"/>
        <v>50.616807397479533</v>
      </c>
      <c r="AC276" s="14">
        <f t="shared" si="76"/>
        <v>48.945145804830645</v>
      </c>
      <c r="AD276" s="14">
        <f t="shared" si="76"/>
        <v>47.560741841224626</v>
      </c>
      <c r="AE276" s="14">
        <f t="shared" si="76"/>
        <v>46.03947351728948</v>
      </c>
      <c r="AF276" s="14">
        <f t="shared" si="76"/>
        <v>44.423864981987208</v>
      </c>
      <c r="AG276" s="14">
        <f t="shared" si="76"/>
        <v>43.040364019391745</v>
      </c>
      <c r="AH276" s="14">
        <f t="shared" si="76"/>
        <v>41.498367910940942</v>
      </c>
      <c r="AI276" s="14">
        <f t="shared" si="76"/>
        <v>39.919356681767567</v>
      </c>
      <c r="AJ276" s="14">
        <f t="shared" si="76"/>
        <v>27.861142249306795</v>
      </c>
      <c r="AK276" s="14">
        <f t="shared" si="76"/>
        <v>25.621925565550555</v>
      </c>
      <c r="AL276" s="14">
        <f t="shared" si="76"/>
        <v>39.73540035554015</v>
      </c>
      <c r="AM276" s="14">
        <f t="shared" si="76"/>
        <v>49.536949132187146</v>
      </c>
      <c r="AN276" s="14">
        <f t="shared" si="76"/>
        <v>22.924044700903323</v>
      </c>
      <c r="AO276" s="14">
        <f t="shared" si="76"/>
        <v>25.005070861631793</v>
      </c>
      <c r="AP276" s="14">
        <f t="shared" si="76"/>
        <v>26.561501825801315</v>
      </c>
      <c r="AQ276" s="17"/>
      <c r="AR276" s="17"/>
      <c r="AS276" s="17"/>
      <c r="AT276" s="17"/>
      <c r="AU276" s="17"/>
      <c r="AV276" s="978"/>
      <c r="AW276" s="17"/>
      <c r="AX276" s="17"/>
      <c r="AY276" s="17"/>
      <c r="AZ276" s="17"/>
      <c r="BA276" s="1132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</row>
    <row r="277" spans="1:73" s="103" customFormat="1" ht="18" customHeight="1" x14ac:dyDescent="0.4">
      <c r="A277" s="99" t="s">
        <v>42</v>
      </c>
      <c r="B277" s="100" t="str">
        <f t="shared" si="74"/>
        <v>4. LULUCFkt CO2-eq</v>
      </c>
      <c r="C277" s="105" t="s">
        <v>45</v>
      </c>
      <c r="D277" s="21" t="s">
        <v>129</v>
      </c>
      <c r="E277" s="21"/>
      <c r="F277" s="21"/>
      <c r="G277" s="22" t="str">
        <f t="shared" si="75"/>
        <v>Þús. tonn CO₂-íg. | kt CO₂e</v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21">
        <v>6649.0651614089793</v>
      </c>
      <c r="X277" s="21">
        <v>6701.8993151523891</v>
      </c>
      <c r="Y277" s="21">
        <v>6608.2128435150253</v>
      </c>
      <c r="Z277" s="21">
        <v>6653.3721634665408</v>
      </c>
      <c r="AA277" s="21">
        <v>6614.9226945775981</v>
      </c>
      <c r="AB277" s="21">
        <v>6555.7447263435361</v>
      </c>
      <c r="AC277" s="21">
        <v>6499.8654925610545</v>
      </c>
      <c r="AD277" s="21">
        <v>6472.5162741135027</v>
      </c>
      <c r="AE277" s="21">
        <v>6438.3935936847574</v>
      </c>
      <c r="AF277" s="21">
        <v>6399.3362065434758</v>
      </c>
      <c r="AG277" s="21">
        <v>6357.262926227706</v>
      </c>
      <c r="AH277" s="21">
        <v>6304.5506896087963</v>
      </c>
      <c r="AI277" s="21">
        <v>6242.2890424568277</v>
      </c>
      <c r="AJ277" s="21">
        <v>6185.5200768583882</v>
      </c>
      <c r="AK277" s="21">
        <v>6163.9282828915193</v>
      </c>
      <c r="AL277" s="21">
        <v>6154.2887892621393</v>
      </c>
      <c r="AM277" s="21">
        <v>6134.8460844579959</v>
      </c>
      <c r="AN277" s="21">
        <v>6130.5054274405193</v>
      </c>
      <c r="AO277" s="21">
        <v>6162.5485425183797</v>
      </c>
      <c r="AP277" s="21">
        <v>6215.9199783937211</v>
      </c>
      <c r="AQ277" s="17"/>
      <c r="AR277" s="17"/>
      <c r="AS277" s="17"/>
      <c r="AT277" s="17"/>
      <c r="AU277" s="17"/>
      <c r="AV277" s="978"/>
      <c r="AW277" s="17"/>
      <c r="AX277" s="17"/>
      <c r="AY277" s="17"/>
      <c r="AZ277" s="17"/>
      <c r="BA277" s="1132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</row>
    <row r="278" spans="1:73" s="155" customFormat="1" ht="30.6" customHeight="1" x14ac:dyDescent="0.4">
      <c r="A278" s="99"/>
      <c r="B278" s="100" t="s">
        <v>45</v>
      </c>
      <c r="C278" s="105"/>
      <c r="D278" s="900" t="str">
        <f>$D$12</f>
        <v>Sviðsmynd byggð á aðgerðum stjórvalda</v>
      </c>
      <c r="E278" s="900" t="str">
        <f>$E$12</f>
        <v>Government policy-based scenario</v>
      </c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892"/>
      <c r="AW278" s="7"/>
      <c r="AX278" s="7"/>
      <c r="AY278" s="7"/>
      <c r="AZ278" s="7"/>
      <c r="BA278" s="1139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</row>
    <row r="279" spans="1:73" s="103" customFormat="1" ht="18" customHeight="1" x14ac:dyDescent="0.35">
      <c r="A279" s="99" t="s">
        <v>77</v>
      </c>
      <c r="B279" s="8" t="str">
        <f t="shared" ref="B279" si="77">A279&amp;" "&amp;C279</f>
        <v>4.A Forest Landkt CO2-eq WEM</v>
      </c>
      <c r="C279" s="1036" t="s">
        <v>424</v>
      </c>
      <c r="D279" s="14" t="s">
        <v>93</v>
      </c>
      <c r="E279" s="13" t="s">
        <v>193</v>
      </c>
      <c r="F279" s="21"/>
      <c r="G279" s="15" t="str">
        <f t="shared" ref="G279:G284" si="78">$G$5</f>
        <v>Þús. tonn CO₂-íg. | kt CO₂e</v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089">
        <f t="shared" ref="AP279:AP284" si="79">AP272</f>
        <v>-534.16681294228749</v>
      </c>
      <c r="AQ279" s="16">
        <v>-569.03313713696207</v>
      </c>
      <c r="AR279" s="16">
        <v>-607.88738159883576</v>
      </c>
      <c r="AS279" s="16">
        <v>-645.36999498431226</v>
      </c>
      <c r="AT279" s="16">
        <v>-679.37893378488252</v>
      </c>
      <c r="AU279" s="16">
        <v>-714.05461069371995</v>
      </c>
      <c r="AV279" s="1021">
        <v>-752.09903438702497</v>
      </c>
      <c r="AW279" s="16">
        <v>-789.80569345516653</v>
      </c>
      <c r="AX279" s="16">
        <v>-826.66010230243558</v>
      </c>
      <c r="AY279" s="16">
        <v>-869.95668522307858</v>
      </c>
      <c r="AZ279" s="16">
        <v>-910.98526056819503</v>
      </c>
      <c r="BA279" s="1021">
        <v>-948.36229172077765</v>
      </c>
      <c r="BB279" s="16">
        <v>-988.28713278063663</v>
      </c>
      <c r="BC279" s="16">
        <v>-1028.324464626492</v>
      </c>
      <c r="BD279" s="16">
        <v>-1066.7369659405729</v>
      </c>
      <c r="BE279" s="16">
        <v>-1108.0312701916941</v>
      </c>
      <c r="BF279" s="16">
        <v>-1148.2109624656553</v>
      </c>
      <c r="BG279" s="16">
        <v>-1191.6314618479707</v>
      </c>
      <c r="BH279" s="16">
        <v>-1233.3537347775421</v>
      </c>
      <c r="BI279" s="16">
        <v>-1279.0524697967167</v>
      </c>
      <c r="BJ279" s="16">
        <v>-1332.5210086059276</v>
      </c>
      <c r="BK279" s="16">
        <v>-1377.5163702847128</v>
      </c>
      <c r="BL279" s="16">
        <v>-1435.0245260504175</v>
      </c>
      <c r="BM279" s="16">
        <v>-1491.5272093328688</v>
      </c>
      <c r="BN279" s="16">
        <v>-1544.4247782579375</v>
      </c>
      <c r="BO279" s="16">
        <v>-1597.0856801245095</v>
      </c>
      <c r="BP279" s="16">
        <v>-1651.2351492616906</v>
      </c>
      <c r="BQ279" s="16">
        <v>-1710.0169717905108</v>
      </c>
      <c r="BR279" s="16">
        <v>-1762.4804915476409</v>
      </c>
      <c r="BS279" s="16">
        <v>-1818.8844526584985</v>
      </c>
      <c r="BT279" s="16">
        <v>-1879.1976143178231</v>
      </c>
      <c r="BU279" s="16">
        <v>-1935.4876453727718</v>
      </c>
    </row>
    <row r="280" spans="1:73" s="103" customFormat="1" ht="18" customHeight="1" x14ac:dyDescent="0.35">
      <c r="A280" s="99" t="s">
        <v>78</v>
      </c>
      <c r="B280" s="8" t="str">
        <f t="shared" ref="B280:B283" si="80">A280&amp;" "&amp;C280</f>
        <v>4.B Croplandkt CO2-eq WEM</v>
      </c>
      <c r="C280" s="1036" t="s">
        <v>424</v>
      </c>
      <c r="D280" s="14" t="s">
        <v>119</v>
      </c>
      <c r="E280" s="13" t="s">
        <v>142</v>
      </c>
      <c r="F280" s="21"/>
      <c r="G280" s="15" t="str">
        <f t="shared" si="78"/>
        <v>Þús. tonn CO₂-íg. | kt CO₂e</v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089">
        <f t="shared" si="79"/>
        <v>1666.236516972165</v>
      </c>
      <c r="AQ280" s="16">
        <v>1594.4587382185848</v>
      </c>
      <c r="AR280" s="16">
        <v>1594.8360012393337</v>
      </c>
      <c r="AS280" s="16">
        <v>1595.2136194098721</v>
      </c>
      <c r="AT280" s="16">
        <v>1595.5915916577999</v>
      </c>
      <c r="AU280" s="16">
        <v>1596.5150624515557</v>
      </c>
      <c r="AV280" s="1021">
        <v>1597.4388851924232</v>
      </c>
      <c r="AW280" s="16">
        <v>1598.3630588224655</v>
      </c>
      <c r="AX280" s="16">
        <v>1599.2875822885101</v>
      </c>
      <c r="AY280" s="16">
        <v>1600.2124545421163</v>
      </c>
      <c r="AZ280" s="16">
        <v>1601.1376745395512</v>
      </c>
      <c r="BA280" s="1021">
        <v>1603.3303451010356</v>
      </c>
      <c r="BB280" s="16">
        <v>1603.3501389867031</v>
      </c>
      <c r="BC280" s="16">
        <v>1604.2759401105181</v>
      </c>
      <c r="BD280" s="16">
        <v>1605.2020855277888</v>
      </c>
      <c r="BE280" s="16">
        <v>1606.1285742158796</v>
      </c>
      <c r="BF280" s="16">
        <v>1607.0554051567069</v>
      </c>
      <c r="BG280" s="16">
        <v>1607.982577336707</v>
      </c>
      <c r="BH280" s="16">
        <v>1604.7423536489155</v>
      </c>
      <c r="BI280" s="16">
        <v>1603.8614339293924</v>
      </c>
      <c r="BJ280" s="16">
        <v>1602.0063265612391</v>
      </c>
      <c r="BK280" s="16">
        <v>1602.4301875977844</v>
      </c>
      <c r="BL280" s="16">
        <v>1602.8543848725997</v>
      </c>
      <c r="BM280" s="16">
        <v>1603.2789173987028</v>
      </c>
      <c r="BN280" s="16">
        <v>1603.7037841934498</v>
      </c>
      <c r="BO280" s="16">
        <v>1604.1289842785134</v>
      </c>
      <c r="BP280" s="16">
        <v>1604.5545166798518</v>
      </c>
      <c r="BQ280" s="16">
        <v>1604.9803804276901</v>
      </c>
      <c r="BR280" s="16">
        <v>1605.4065745564901</v>
      </c>
      <c r="BS280" s="16">
        <v>1605.8330981049282</v>
      </c>
      <c r="BT280" s="16">
        <v>1606.2599501158713</v>
      </c>
      <c r="BU280" s="16">
        <v>1606.6871296363506</v>
      </c>
    </row>
    <row r="281" spans="1:73" s="103" customFormat="1" ht="18" customHeight="1" x14ac:dyDescent="0.35">
      <c r="A281" s="99" t="s">
        <v>79</v>
      </c>
      <c r="B281" s="8" t="str">
        <f t="shared" si="80"/>
        <v>4.C Grasslandkt CO2-eq WEM</v>
      </c>
      <c r="C281" s="1036" t="s">
        <v>424</v>
      </c>
      <c r="D281" s="14" t="s">
        <v>28</v>
      </c>
      <c r="E281" s="13" t="s">
        <v>143</v>
      </c>
      <c r="F281" s="21"/>
      <c r="G281" s="15" t="str">
        <f t="shared" si="78"/>
        <v>Þús. tonn CO₂-íg. | kt CO₂e</v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089">
        <f t="shared" si="79"/>
        <v>5040.1391397011794</v>
      </c>
      <c r="AQ281" s="16">
        <v>4994.1040760182059</v>
      </c>
      <c r="AR281" s="16">
        <v>4902.1641688098025</v>
      </c>
      <c r="AS281" s="16">
        <v>4811.967182790655</v>
      </c>
      <c r="AT281" s="16">
        <v>4722.1421368866941</v>
      </c>
      <c r="AU281" s="16">
        <v>4637.0079481877783</v>
      </c>
      <c r="AV281" s="1021">
        <v>4554.1185310343899</v>
      </c>
      <c r="AW281" s="16">
        <v>4525.6563029457475</v>
      </c>
      <c r="AX281" s="16">
        <v>4498.0187921256293</v>
      </c>
      <c r="AY281" s="16">
        <v>4474.1088057066208</v>
      </c>
      <c r="AZ281" s="16">
        <v>4456.0220225751282</v>
      </c>
      <c r="BA281" s="1021">
        <v>4444.1072533632268</v>
      </c>
      <c r="BB281" s="16">
        <v>4432.1888215139625</v>
      </c>
      <c r="BC281" s="16">
        <v>4453.5951649926656</v>
      </c>
      <c r="BD281" s="16">
        <v>4440.7179950480759</v>
      </c>
      <c r="BE281" s="16">
        <v>4427.895372646256</v>
      </c>
      <c r="BF281" s="16">
        <v>4416.0307258709563</v>
      </c>
      <c r="BG281" s="16">
        <v>4396.549331145874</v>
      </c>
      <c r="BH281" s="16">
        <v>4366.9007196051734</v>
      </c>
      <c r="BI281" s="16">
        <v>4341.7134874400117</v>
      </c>
      <c r="BJ281" s="16">
        <v>4316.6356796604732</v>
      </c>
      <c r="BK281" s="16">
        <v>4287.8382025395686</v>
      </c>
      <c r="BL281" s="16">
        <v>4258.7664665506518</v>
      </c>
      <c r="BM281" s="16">
        <v>4229.2816261803828</v>
      </c>
      <c r="BN281" s="16">
        <v>4200.4789083160085</v>
      </c>
      <c r="BO281" s="16">
        <v>4170.1356076022576</v>
      </c>
      <c r="BP281" s="16">
        <v>4134.192589975024</v>
      </c>
      <c r="BQ281" s="16">
        <v>4098.8463571113707</v>
      </c>
      <c r="BR281" s="16">
        <v>4065.3060426929064</v>
      </c>
      <c r="BS281" s="16">
        <v>4030.0733351019885</v>
      </c>
      <c r="BT281" s="16">
        <v>3998.2213902283852</v>
      </c>
      <c r="BU281" s="16">
        <v>3968.4177605580394</v>
      </c>
    </row>
    <row r="282" spans="1:73" s="103" customFormat="1" ht="18" customHeight="1" x14ac:dyDescent="0.35">
      <c r="A282" s="99" t="s">
        <v>80</v>
      </c>
      <c r="B282" s="8" t="str">
        <f t="shared" si="80"/>
        <v>4.D Wetlandskt CO2-eq WEM</v>
      </c>
      <c r="C282" s="1036" t="s">
        <v>424</v>
      </c>
      <c r="D282" s="14" t="s">
        <v>29</v>
      </c>
      <c r="E282" s="13" t="s">
        <v>144</v>
      </c>
      <c r="F282" s="21"/>
      <c r="G282" s="15" t="str">
        <f t="shared" si="78"/>
        <v>Þús. tonn CO₂-íg. | kt CO₂e</v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089">
        <f t="shared" si="79"/>
        <v>17.149632836863123</v>
      </c>
      <c r="AQ282" s="16">
        <v>19.387797784685631</v>
      </c>
      <c r="AR282" s="16">
        <v>29.765277784685622</v>
      </c>
      <c r="AS282" s="16">
        <v>39.651532762744118</v>
      </c>
      <c r="AT282" s="16">
        <v>50.029012762744131</v>
      </c>
      <c r="AU282" s="16">
        <v>60.222016180082811</v>
      </c>
      <c r="AV282" s="1021">
        <v>70.5384521800828</v>
      </c>
      <c r="AW282" s="16">
        <v>72.71246151341613</v>
      </c>
      <c r="AX282" s="16">
        <v>74.889697513416152</v>
      </c>
      <c r="AY282" s="16">
        <v>77.066933513416146</v>
      </c>
      <c r="AZ282" s="16">
        <v>79.12465289807686</v>
      </c>
      <c r="BA282" s="1021">
        <v>81.301888898076882</v>
      </c>
      <c r="BB282" s="16">
        <v>83.469875913076891</v>
      </c>
      <c r="BC282" s="16">
        <v>85.647111913076884</v>
      </c>
      <c r="BD282" s="16">
        <v>87.824347913076878</v>
      </c>
      <c r="BE282" s="16">
        <v>90.001583913076871</v>
      </c>
      <c r="BF282" s="16">
        <v>92.178819913076865</v>
      </c>
      <c r="BG282" s="16">
        <v>94.356055913076872</v>
      </c>
      <c r="BH282" s="16">
        <v>96.533291913076908</v>
      </c>
      <c r="BI282" s="16">
        <v>98.710527913076845</v>
      </c>
      <c r="BJ282" s="16">
        <v>100.88776391307687</v>
      </c>
      <c r="BK282" s="16">
        <v>103.06499991307687</v>
      </c>
      <c r="BL282" s="16">
        <v>105.24223591307688</v>
      </c>
      <c r="BM282" s="16">
        <v>107.41947191307688</v>
      </c>
      <c r="BN282" s="16">
        <v>109.59670791307687</v>
      </c>
      <c r="BO282" s="16">
        <v>111.77394391307686</v>
      </c>
      <c r="BP282" s="16">
        <v>113.9511799130769</v>
      </c>
      <c r="BQ282" s="16">
        <v>116.12841591307691</v>
      </c>
      <c r="BR282" s="16">
        <v>118.30565191307687</v>
      </c>
      <c r="BS282" s="16">
        <v>120.48288791307687</v>
      </c>
      <c r="BT282" s="16">
        <v>122.66012391307687</v>
      </c>
      <c r="BU282" s="16">
        <v>124.83735991307687</v>
      </c>
    </row>
    <row r="283" spans="1:73" s="103" customFormat="1" ht="18" customHeight="1" x14ac:dyDescent="0.4">
      <c r="A283" s="99" t="s">
        <v>94</v>
      </c>
      <c r="B283" s="8" t="str">
        <f t="shared" si="80"/>
        <v>LULUCF Annað WEM</v>
      </c>
      <c r="C283" s="1036" t="s">
        <v>424</v>
      </c>
      <c r="D283" s="14" t="s">
        <v>11</v>
      </c>
      <c r="E283" s="13" t="s">
        <v>132</v>
      </c>
      <c r="F283" s="21"/>
      <c r="G283" s="15" t="str">
        <f t="shared" si="78"/>
        <v>Þús. tonn CO₂-íg. | kt CO₂e</v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089">
        <f t="shared" si="79"/>
        <v>26.561501825801315</v>
      </c>
      <c r="AQ283" s="14">
        <f t="shared" ref="AQ283:BU283" si="81">AQ$284-SUM(AQ$279:AQ$282)</f>
        <v>32.763450946138619</v>
      </c>
      <c r="AR283" s="14">
        <f t="shared" si="81"/>
        <v>32.757361256578406</v>
      </c>
      <c r="AS283" s="14">
        <f t="shared" si="81"/>
        <v>32.719356057910773</v>
      </c>
      <c r="AT283" s="14">
        <f t="shared" si="81"/>
        <v>32.647392415559807</v>
      </c>
      <c r="AU283" s="14">
        <f t="shared" si="81"/>
        <v>32.629910369882964</v>
      </c>
      <c r="AV283" s="1031">
        <f>AV$284-SUM(AV$279:AV$282)</f>
        <v>32.598154332262311</v>
      </c>
      <c r="AW283" s="14">
        <f t="shared" si="81"/>
        <v>32.58373048840167</v>
      </c>
      <c r="AX283" s="14">
        <f t="shared" si="81"/>
        <v>32.547127426004408</v>
      </c>
      <c r="AY283" s="14">
        <f t="shared" si="81"/>
        <v>32.598171997316058</v>
      </c>
      <c r="AZ283" s="14">
        <f t="shared" si="81"/>
        <v>32.604912718222295</v>
      </c>
      <c r="BA283" s="1031">
        <f t="shared" si="81"/>
        <v>32.584874475192009</v>
      </c>
      <c r="BB283" s="14">
        <f t="shared" si="81"/>
        <v>32.607868729262918</v>
      </c>
      <c r="BC283" s="14">
        <f t="shared" si="81"/>
        <v>32.629863214259785</v>
      </c>
      <c r="BD283" s="14">
        <f t="shared" si="81"/>
        <v>32.610289275642572</v>
      </c>
      <c r="BE283" s="14">
        <f t="shared" si="81"/>
        <v>32.599278699379283</v>
      </c>
      <c r="BF283" s="14">
        <f t="shared" si="81"/>
        <v>32.610296674678466</v>
      </c>
      <c r="BG283" s="14">
        <f t="shared" si="81"/>
        <v>32.585410491502444</v>
      </c>
      <c r="BH283" s="14">
        <f t="shared" si="81"/>
        <v>32.574181024545396</v>
      </c>
      <c r="BI283" s="14">
        <f t="shared" si="81"/>
        <v>32.580841707902437</v>
      </c>
      <c r="BJ283" s="14">
        <f t="shared" si="81"/>
        <v>32.614143355626766</v>
      </c>
      <c r="BK283" s="14">
        <f t="shared" si="81"/>
        <v>32.622455265528515</v>
      </c>
      <c r="BL283" s="14">
        <f t="shared" si="81"/>
        <v>32.644576098605285</v>
      </c>
      <c r="BM283" s="14">
        <f t="shared" si="81"/>
        <v>32.677250055523473</v>
      </c>
      <c r="BN283" s="14">
        <f t="shared" si="81"/>
        <v>32.674050479925427</v>
      </c>
      <c r="BO283" s="14">
        <f t="shared" si="81"/>
        <v>32.589927176458332</v>
      </c>
      <c r="BP283" s="14">
        <f t="shared" si="81"/>
        <v>32.564411347555506</v>
      </c>
      <c r="BQ283" s="14">
        <f t="shared" si="81"/>
        <v>32.520226787743923</v>
      </c>
      <c r="BR283" s="14">
        <f t="shared" si="81"/>
        <v>32.487430154480535</v>
      </c>
      <c r="BS283" s="14">
        <f t="shared" si="81"/>
        <v>32.477218848349821</v>
      </c>
      <c r="BT283" s="14">
        <f t="shared" si="81"/>
        <v>32.470069405238064</v>
      </c>
      <c r="BU283" s="14">
        <f t="shared" si="81"/>
        <v>32.467548121219806</v>
      </c>
    </row>
    <row r="284" spans="1:73" s="103" customFormat="1" ht="18" customHeight="1" x14ac:dyDescent="0.4">
      <c r="A284" s="99" t="s">
        <v>42</v>
      </c>
      <c r="B284" s="8" t="str">
        <f t="shared" ref="B284" si="82">A284&amp;" "&amp;C284</f>
        <v>4. LULUCFkt CO2-eq WEM</v>
      </c>
      <c r="C284" s="1036" t="s">
        <v>424</v>
      </c>
      <c r="D284" s="21" t="s">
        <v>129</v>
      </c>
      <c r="E284" s="21"/>
      <c r="F284" s="21"/>
      <c r="G284" s="22" t="str">
        <f t="shared" si="78"/>
        <v>Þús. tonn CO₂-íg. | kt CO₂e</v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090">
        <f t="shared" si="79"/>
        <v>6215.9199783937211</v>
      </c>
      <c r="AQ284" s="21">
        <v>6071.680925830653</v>
      </c>
      <c r="AR284" s="21">
        <v>5951.6354274915639</v>
      </c>
      <c r="AS284" s="21">
        <v>5834.1816960368697</v>
      </c>
      <c r="AT284" s="21">
        <v>5721.0311999379155</v>
      </c>
      <c r="AU284" s="21">
        <v>5612.3203264955791</v>
      </c>
      <c r="AV284" s="997">
        <v>5502.5949883521325</v>
      </c>
      <c r="AW284" s="21">
        <v>5439.5098603148645</v>
      </c>
      <c r="AX284" s="21">
        <v>5378.0830970511242</v>
      </c>
      <c r="AY284" s="21">
        <v>5314.0296805363905</v>
      </c>
      <c r="AZ284" s="21">
        <v>5257.9040021627834</v>
      </c>
      <c r="BA284" s="997">
        <v>5212.9620701167541</v>
      </c>
      <c r="BB284" s="21">
        <v>5163.3295723623687</v>
      </c>
      <c r="BC284" s="21">
        <v>5147.8236156040284</v>
      </c>
      <c r="BD284" s="21">
        <v>5099.6177518240111</v>
      </c>
      <c r="BE284" s="21">
        <v>5048.5935392828969</v>
      </c>
      <c r="BF284" s="21">
        <v>4999.6642851497636</v>
      </c>
      <c r="BG284" s="21">
        <v>4939.8419130391894</v>
      </c>
      <c r="BH284" s="21">
        <v>4867.396811414169</v>
      </c>
      <c r="BI284" s="21">
        <v>4797.8138211936666</v>
      </c>
      <c r="BJ284" s="21">
        <v>4719.622904884488</v>
      </c>
      <c r="BK284" s="21">
        <v>4648.4394750312449</v>
      </c>
      <c r="BL284" s="21">
        <v>4564.4831373845163</v>
      </c>
      <c r="BM284" s="21">
        <v>4481.1300562148162</v>
      </c>
      <c r="BN284" s="21">
        <v>4402.0286726445229</v>
      </c>
      <c r="BO284" s="21">
        <v>4321.542782845796</v>
      </c>
      <c r="BP284" s="21">
        <v>4234.0275486538176</v>
      </c>
      <c r="BQ284" s="21">
        <v>4142.4584084493708</v>
      </c>
      <c r="BR284" s="21">
        <v>4059.0252077693131</v>
      </c>
      <c r="BS284" s="21">
        <v>3969.9820873098452</v>
      </c>
      <c r="BT284" s="21">
        <v>3880.4139193447481</v>
      </c>
      <c r="BU284" s="21">
        <v>3796.9221528559151</v>
      </c>
    </row>
    <row r="285" spans="1:73" s="164" customFormat="1" ht="15" customHeight="1" thickBot="1" x14ac:dyDescent="0.45">
      <c r="AV285" s="1015"/>
      <c r="BA285" s="1151"/>
    </row>
    <row r="286" spans="1:73" s="7" customFormat="1" ht="15" customHeight="1" thickTop="1" x14ac:dyDescent="0.4">
      <c r="A286" s="99"/>
      <c r="B286" s="104"/>
      <c r="C286" s="106"/>
      <c r="AV286" s="892"/>
      <c r="BA286" s="1139"/>
    </row>
  </sheetData>
  <mergeCells count="4">
    <mergeCell ref="D198:G198"/>
    <mergeCell ref="D254:D255"/>
    <mergeCell ref="F254:G255"/>
    <mergeCell ref="E254:E255"/>
  </mergeCells>
  <conditionalFormatting sqref="A45:A58 A203:B203 D239:XFD239 D240:BU249">
    <cfRule type="cellIs" dxfId="42" priority="450" operator="equal">
      <formula>0</formula>
    </cfRule>
  </conditionalFormatting>
  <conditionalFormatting sqref="A204:C206">
    <cfRule type="cellIs" dxfId="41" priority="9" operator="equal">
      <formula>0</formula>
    </cfRule>
  </conditionalFormatting>
  <conditionalFormatting sqref="A239:C249">
    <cfRule type="cellIs" dxfId="40" priority="6" operator="equal">
      <formula>0</formula>
    </cfRule>
  </conditionalFormatting>
  <conditionalFormatting sqref="A20:D20 H20:BF20 D110:H116 H110:XFD117 D117:G117 BH166:BV166 BX166:XFD166 A166:BG174 BH167:XFD174 AO204:AP206">
    <cfRule type="cellIs" dxfId="39" priority="598" operator="equal">
      <formula>0</formula>
    </cfRule>
  </conditionalFormatting>
  <conditionalFormatting sqref="A254:F254 H254:XFD255 A255:C255">
    <cfRule type="cellIs" dxfId="38" priority="1" operator="equal">
      <formula>0</formula>
    </cfRule>
  </conditionalFormatting>
  <conditionalFormatting sqref="A33:AP41">
    <cfRule type="cellIs" dxfId="37" priority="27" operator="equal">
      <formula>0</formula>
    </cfRule>
  </conditionalFormatting>
  <conditionalFormatting sqref="A32:AW32">
    <cfRule type="cellIs" dxfId="36" priority="193" operator="equal">
      <formula>0</formula>
    </cfRule>
  </conditionalFormatting>
  <conditionalFormatting sqref="A42:BF44 BG42:XFD56 C45:BF56 BW240:XFD249">
    <cfRule type="cellIs" dxfId="35" priority="469" operator="equal">
      <formula>0</formula>
    </cfRule>
  </conditionalFormatting>
  <conditionalFormatting sqref="A21:XFD31">
    <cfRule type="cellIs" dxfId="34" priority="194" operator="equal">
      <formula>0</formula>
    </cfRule>
  </conditionalFormatting>
  <conditionalFormatting sqref="A60:XFD73">
    <cfRule type="cellIs" dxfId="33" priority="17" operator="equal">
      <formula>0</formula>
    </cfRule>
  </conditionalFormatting>
  <conditionalFormatting sqref="A177:XFD182">
    <cfRule type="cellIs" dxfId="32" priority="14" operator="equal">
      <formula>0</formula>
    </cfRule>
  </conditionalFormatting>
  <conditionalFormatting sqref="A192:XFD196">
    <cfRule type="cellIs" dxfId="31" priority="13" operator="equal">
      <formula>0</formula>
    </cfRule>
  </conditionalFormatting>
  <conditionalFormatting sqref="A223:XFD237">
    <cfRule type="cellIs" dxfId="30" priority="53" operator="equal">
      <formula>0</formula>
    </cfRule>
  </conditionalFormatting>
  <conditionalFormatting sqref="A250:XFD250">
    <cfRule type="cellIs" dxfId="29" priority="230" operator="equal">
      <formula>0</formula>
    </cfRule>
  </conditionalFormatting>
  <conditionalFormatting sqref="C57:XFD58">
    <cfRule type="cellIs" dxfId="28" priority="201" operator="equal">
      <formula>0</formula>
    </cfRule>
  </conditionalFormatting>
  <conditionalFormatting sqref="H42:H43">
    <cfRule type="cellIs" dxfId="27" priority="684" operator="equal">
      <formula>1</formula>
    </cfRule>
  </conditionalFormatting>
  <conditionalFormatting sqref="H74:H75">
    <cfRule type="cellIs" dxfId="26" priority="683" operator="equal">
      <formula>1</formula>
    </cfRule>
  </conditionalFormatting>
  <conditionalFormatting sqref="H98:H99">
    <cfRule type="cellIs" dxfId="25" priority="682" operator="equal">
      <formula>1</formula>
    </cfRule>
  </conditionalFormatting>
  <conditionalFormatting sqref="H119">
    <cfRule type="cellIs" dxfId="24" priority="681" operator="equal">
      <formula>1</formula>
    </cfRule>
  </conditionalFormatting>
  <conditionalFormatting sqref="H167">
    <cfRule type="cellIs" dxfId="23" priority="680" operator="equal">
      <formula>1</formula>
    </cfRule>
  </conditionalFormatting>
  <conditionalFormatting sqref="H184">
    <cfRule type="cellIs" dxfId="22" priority="679" operator="equal">
      <formula>1</formula>
    </cfRule>
  </conditionalFormatting>
  <conditionalFormatting sqref="H198">
    <cfRule type="cellIs" dxfId="21" priority="678" operator="equal">
      <formula>1</formula>
    </cfRule>
  </conditionalFormatting>
  <conditionalFormatting sqref="H208 J208 L208 N208 P208 R208 T208 V208:W208">
    <cfRule type="cellIs" dxfId="20" priority="677" operator="equal">
      <formula>1</formula>
    </cfRule>
  </conditionalFormatting>
  <conditionalFormatting sqref="H175:AO175">
    <cfRule type="cellIs" dxfId="19" priority="666" operator="equal">
      <formula>1</formula>
    </cfRule>
  </conditionalFormatting>
  <conditionalFormatting sqref="H191:AO195 W238:AO238 AV238 AQ250:BU250 AQ252:BF256">
    <cfRule type="cellIs" dxfId="18" priority="580" operator="equal">
      <formula>1</formula>
    </cfRule>
  </conditionalFormatting>
  <conditionalFormatting sqref="H203:AO205">
    <cfRule type="cellIs" dxfId="17" priority="391" operator="equal">
      <formula>1</formula>
    </cfRule>
  </conditionalFormatting>
  <conditionalFormatting sqref="H170:AP174">
    <cfRule type="cellIs" dxfId="16" priority="713" operator="equal">
      <formula>0</formula>
    </cfRule>
  </conditionalFormatting>
  <conditionalFormatting sqref="H217:AP222">
    <cfRule type="cellIs" dxfId="15" priority="244" operator="equal">
      <formula>0</formula>
    </cfRule>
  </conditionalFormatting>
  <conditionalFormatting sqref="W224">
    <cfRule type="cellIs" dxfId="14" priority="675" operator="equal">
      <formula>1</formula>
    </cfRule>
  </conditionalFormatting>
  <conditionalFormatting sqref="W258">
    <cfRule type="cellIs" dxfId="13" priority="674" operator="equal">
      <formula>1</formula>
    </cfRule>
  </conditionalFormatting>
  <conditionalFormatting sqref="W270">
    <cfRule type="cellIs" dxfId="12" priority="672" operator="equal">
      <formula>1</formula>
    </cfRule>
  </conditionalFormatting>
  <conditionalFormatting sqref="W251:AO251">
    <cfRule type="cellIs" dxfId="11" priority="55" operator="equal">
      <formula>1</formula>
    </cfRule>
  </conditionalFormatting>
  <conditionalFormatting sqref="W272:AP277">
    <cfRule type="cellIs" dxfId="10" priority="528" operator="equal">
      <formula>0</formula>
    </cfRule>
  </conditionalFormatting>
  <conditionalFormatting sqref="AP192:AP195">
    <cfRule type="cellIs" dxfId="9" priority="665" operator="equal">
      <formula>1</formula>
    </cfRule>
  </conditionalFormatting>
  <conditionalFormatting sqref="AP181:BU181">
    <cfRule type="cellIs" dxfId="8" priority="586" operator="equal">
      <formula>0</formula>
    </cfRule>
  </conditionalFormatting>
  <conditionalFormatting sqref="AP204:BU206 AO205:AO206">
    <cfRule type="cellIs" dxfId="7" priority="664" operator="equal">
      <formula>1</formula>
    </cfRule>
  </conditionalFormatting>
  <conditionalFormatting sqref="AP279:BU284">
    <cfRule type="cellIs" dxfId="6" priority="526" operator="equal">
      <formula>0</formula>
    </cfRule>
  </conditionalFormatting>
  <conditionalFormatting sqref="AQ33:BU33 BW33:XFD33 AQ34:XFD41 BV239:BV249">
    <cfRule type="cellIs" dxfId="5" priority="212" operator="equal">
      <formula>0</formula>
    </cfRule>
  </conditionalFormatting>
  <conditionalFormatting sqref="AQ217:BU220">
    <cfRule type="cellIs" dxfId="4" priority="264" operator="equal">
      <formula>0</formula>
    </cfRule>
  </conditionalFormatting>
  <conditionalFormatting sqref="AQ239:BU248">
    <cfRule type="cellIs" dxfId="3" priority="621" operator="equal">
      <formula>1</formula>
    </cfRule>
  </conditionalFormatting>
  <conditionalFormatting sqref="AQ221:XFD222">
    <cfRule type="cellIs" dxfId="2" priority="129" operator="equal">
      <formula>0</formula>
    </cfRule>
  </conditionalFormatting>
  <conditionalFormatting sqref="AY32:XFD32">
    <cfRule type="cellIs" dxfId="1" priority="433" operator="equal">
      <formula>0</formula>
    </cfRule>
  </conditionalFormatting>
  <conditionalFormatting sqref="BV217:XFD218 AQ219:XFD219 BV220:XFD220">
    <cfRule type="cellIs" dxfId="0" priority="550" operator="equal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7E3482F43FF94DB1148F692C7322EE" ma:contentTypeVersion="22" ma:contentTypeDescription="Create a new document." ma:contentTypeScope="" ma:versionID="0a5a2a6dd78b800f19d8312d42347fe6">
  <xsd:schema xmlns:xsd="http://www.w3.org/2001/XMLSchema" xmlns:xs="http://www.w3.org/2001/XMLSchema" xmlns:p="http://schemas.microsoft.com/office/2006/metadata/properties" xmlns:ns2="79d748f2-4a39-4d23-8ef1-67e9c82c45e3" xmlns:ns3="3016e744-44d3-47c5-b09a-bdfbc0a59987" targetNamespace="http://schemas.microsoft.com/office/2006/metadata/properties" ma:root="true" ma:fieldsID="64f92742566831fdb9cc41431d40f9bf" ns2:_="" ns3:_="">
    <xsd:import namespace="79d748f2-4a39-4d23-8ef1-67e9c82c45e3"/>
    <xsd:import namespace="3016e744-44d3-47c5-b09a-bdfbc0a599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748f2-4a39-4d23-8ef1-67e9c82c45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e4970455-bdf1-4299-8c3c-b3ce243de74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6e744-44d3-47c5-b09a-bdfbc0a5998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497f070e-327e-410d-9578-d29855f97745}" ma:internalName="TaxCatchAll" ma:showField="CatchAllData" ma:web="3016e744-44d3-47c5-b09a-bdfbc0a599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9d748f2-4a39-4d23-8ef1-67e9c82c45e3">
      <Terms xmlns="http://schemas.microsoft.com/office/infopath/2007/PartnerControls"/>
    </lcf76f155ced4ddcb4097134ff3c332f>
    <TaxCatchAll xmlns="3016e744-44d3-47c5-b09a-bdfbc0a59987" xsi:nil="true"/>
  </documentManagement>
</p:properties>
</file>

<file path=customXml/itemProps1.xml><?xml version="1.0" encoding="utf-8"?>
<ds:datastoreItem xmlns:ds="http://schemas.openxmlformats.org/officeDocument/2006/customXml" ds:itemID="{73856B9D-C5FC-4820-A715-33BF6331DB52}"/>
</file>

<file path=customXml/itemProps2.xml><?xml version="1.0" encoding="utf-8"?>
<ds:datastoreItem xmlns:ds="http://schemas.openxmlformats.org/officeDocument/2006/customXml" ds:itemID="{FBF8A6A7-0B07-4A7D-B7A9-83432C9CC111}"/>
</file>

<file path=customXml/itemProps3.xml><?xml version="1.0" encoding="utf-8"?>
<ds:datastoreItem xmlns:ds="http://schemas.openxmlformats.org/officeDocument/2006/customXml" ds:itemID="{98847433-6240-495D-AAB5-1C5AD9E144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Upplýsingar | Information</vt:lpstr>
      <vt:lpstr>Skuldbindingar | Obligations</vt:lpstr>
      <vt:lpstr>Losun | Emissions</vt:lpstr>
      <vt:lpstr>Talnagögn | Numerical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Chanee Jónsdóttir Thianthong</dc:creator>
  <cp:lastModifiedBy>Chanee Jónsdóttir Thianthong - UOS</cp:lastModifiedBy>
  <dcterms:created xsi:type="dcterms:W3CDTF">2023-07-06T14:35:34Z</dcterms:created>
  <dcterms:modified xsi:type="dcterms:W3CDTF">2026-03-26T20:14:22Z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0x0101005E7E3482F43FF94DB1148F692C7322EE</vt:lpwstr>
  </property>
</Properties>
</file>